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simonbrown/Desktop/"/>
    </mc:Choice>
  </mc:AlternateContent>
  <xr:revisionPtr revIDLastSave="0" documentId="13_ncr:1_{1C4BF603-731C-4548-A5AA-3D401C5E4A48}" xr6:coauthVersionLast="47" xr6:coauthVersionMax="47" xr10:uidLastSave="{00000000-0000-0000-0000-000000000000}"/>
  <bookViews>
    <workbookView xWindow="2980" yWindow="1000" windowWidth="30200" windowHeight="17500" activeTab="2" xr2:uid="{00000000-000D-0000-FFFF-FFFF00000000}"/>
  </bookViews>
  <sheets>
    <sheet name="Step1 -----&gt;" sheetId="8" state="hidden" r:id="rId1"/>
    <sheet name="Shares - Option 2" sheetId="2" state="hidden" r:id="rId2"/>
    <sheet name="NAV - December 2021" sheetId="3" r:id="rId3"/>
    <sheet name="NAV - September 2021" sheetId="10" r:id="rId4"/>
    <sheet name="Bloomberg Share Prices" sheetId="9" state="hidden" r:id="rId5"/>
    <sheet name="Step2 -----&gt;" sheetId="7" state="hidden" r:id="rId6"/>
    <sheet name="Investment &amp; funding" sheetId="1" state="hidden" r:id="rId7"/>
    <sheet name="Investment cases" sheetId="4" state="hidden" r:id="rId8"/>
  </sheets>
  <definedNames>
    <definedName name="NAV">'NAV - December 2021'!$E$32</definedName>
    <definedName name="NAV_SEP">'NAV - September 2021'!$E$30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3" l="1"/>
  <c r="B2" i="3" l="1"/>
  <c r="E39" i="3" a="1"/>
  <c r="E39" i="3" s="1"/>
  <c r="E8" i="3" l="1"/>
  <c r="D9" i="3" l="1" a="1"/>
  <c r="D9" i="3" s="1"/>
  <c r="D17" i="3" a="1"/>
  <c r="D17" i="3" s="1"/>
  <c r="D16" i="3" a="1"/>
  <c r="D16" i="3" s="1"/>
  <c r="D15" i="3" a="1"/>
  <c r="D15" i="3" s="1"/>
  <c r="D14" i="3" a="1"/>
  <c r="D14" i="3" s="1"/>
  <c r="D12" i="3" a="1"/>
  <c r="D12" i="3" s="1"/>
  <c r="D11" i="3" a="1"/>
  <c r="D11" i="3" s="1"/>
  <c r="E11" i="3" s="1"/>
  <c r="E47" i="3" a="1"/>
  <c r="E47" i="3" s="1"/>
  <c r="E46" i="3" a="1"/>
  <c r="E46" i="3" s="1"/>
  <c r="E45" i="3" a="1"/>
  <c r="E45" i="3" s="1"/>
  <c r="E44" i="3" a="1"/>
  <c r="E44" i="3" s="1"/>
  <c r="D7" i="3" a="1"/>
  <c r="D7" i="3" s="1"/>
  <c r="E27" i="10"/>
  <c r="E26" i="10"/>
  <c r="E20" i="10"/>
  <c r="E17" i="10" s="1"/>
  <c r="E15" i="10"/>
  <c r="E14" i="10"/>
  <c r="E13" i="10"/>
  <c r="E12" i="10"/>
  <c r="E11" i="10"/>
  <c r="E10" i="10"/>
  <c r="E9" i="10"/>
  <c r="E8" i="10"/>
  <c r="E7" i="10"/>
  <c r="E6" i="10" l="1"/>
  <c r="E30" i="10" s="1"/>
  <c r="E32" i="10" s="1"/>
  <c r="E33" i="10" s="1"/>
  <c r="E35" i="10"/>
  <c r="E36" i="10" s="1"/>
  <c r="E17" i="3" l="1"/>
  <c r="E14" i="3"/>
  <c r="E13" i="3" l="1"/>
  <c r="E28" i="3" l="1"/>
  <c r="E15" i="3" l="1"/>
  <c r="E16" i="3"/>
  <c r="E12" i="3"/>
  <c r="E9" i="3"/>
  <c r="E10" i="3"/>
  <c r="E7" i="3"/>
  <c r="E6" i="3" l="1"/>
  <c r="D162" i="1"/>
  <c r="D144" i="1"/>
  <c r="D126" i="1"/>
  <c r="D109" i="1"/>
  <c r="D91" i="1"/>
  <c r="D77" i="1"/>
  <c r="D70" i="1"/>
  <c r="D64" i="1"/>
  <c r="D59" i="1"/>
  <c r="D54" i="1"/>
  <c r="D51" i="1"/>
  <c r="D42" i="1"/>
  <c r="D38" i="1"/>
  <c r="D32" i="1"/>
  <c r="D26" i="1"/>
  <c r="D23" i="1"/>
  <c r="E32" i="2" l="1"/>
  <c r="E31" i="2"/>
  <c r="F32" i="2"/>
  <c r="F31" i="2"/>
  <c r="F30" i="2"/>
  <c r="E30" i="2"/>
  <c r="F28" i="2"/>
  <c r="E25" i="2"/>
  <c r="E32" i="3" l="1"/>
  <c r="E34" i="3" l="1"/>
  <c r="E35" i="3" s="1"/>
  <c r="E37" i="3"/>
  <c r="D21" i="1"/>
  <c r="D20" i="1" s="1"/>
  <c r="E38" i="3" l="1"/>
  <c r="E40" i="3" s="1"/>
  <c r="B26" i="2"/>
  <c r="B31" i="2" s="1"/>
  <c r="C27" i="2"/>
  <c r="H38" i="2"/>
  <c r="F38" i="2"/>
  <c r="C35" i="2"/>
  <c r="F35" i="2" s="1"/>
  <c r="I35" i="2" s="1"/>
  <c r="B32" i="2"/>
  <c r="D31" i="2"/>
  <c r="B30" i="2"/>
  <c r="B40" i="2" s="1"/>
  <c r="C29" i="2"/>
  <c r="D25" i="2"/>
  <c r="C25" i="2"/>
  <c r="C10" i="2"/>
  <c r="F10" i="2" s="1"/>
  <c r="I10" i="2" s="1"/>
  <c r="E7" i="2"/>
  <c r="B7" i="2"/>
  <c r="B12" i="2" s="1"/>
  <c r="D6" i="2"/>
  <c r="D7" i="2" s="1"/>
  <c r="C5" i="2"/>
  <c r="F5" i="2" s="1"/>
  <c r="C4" i="2"/>
  <c r="F4" i="2" s="1"/>
  <c r="C30" i="2" l="1"/>
  <c r="C40" i="2" s="1"/>
  <c r="I38" i="2"/>
  <c r="C7" i="2"/>
  <c r="C12" i="2" s="1"/>
  <c r="F27" i="2"/>
  <c r="C32" i="2"/>
  <c r="F25" i="2"/>
  <c r="C26" i="2"/>
  <c r="F6" i="2"/>
  <c r="D29" i="2" s="1"/>
  <c r="F29" i="2" s="1"/>
  <c r="F7" i="2" l="1"/>
  <c r="F12" i="2" s="1"/>
  <c r="D30" i="2"/>
  <c r="D32" i="2"/>
  <c r="I32" i="2" s="1"/>
  <c r="F26" i="2"/>
  <c r="C31" i="2"/>
  <c r="I31" i="2" s="1"/>
  <c r="I30" i="2" l="1"/>
  <c r="I40" i="2" s="1"/>
  <c r="F40" i="2"/>
  <c r="I7" i="2"/>
  <c r="I1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5">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4"/>
        </ext>
      </extLst>
    </bk>
    <bk>
      <extLst>
        <ext uri="{3e2802c4-a4d2-4d8b-9148-e3be6c30e623}">
          <xlrd:rvb i="36"/>
        </ext>
      </extLst>
    </bk>
    <bk>
      <extLst>
        <ext uri="{3e2802c4-a4d2-4d8b-9148-e3be6c30e623}">
          <xlrd:rvb i="38"/>
        </ext>
      </extLst>
    </bk>
    <bk>
      <extLst>
        <ext uri="{3e2802c4-a4d2-4d8b-9148-e3be6c30e623}">
          <xlrd:rvb i="40"/>
        </ext>
      </extLst>
    </bk>
  </futureMetadata>
  <cellMetadata count="1">
    <bk>
      <rc t="1" v="0"/>
    </bk>
  </cellMetadata>
  <valueMetadata count="15">
    <bk>
      <rc t="2" v="0"/>
    </bk>
    <bk>
      <rc t="2" v="1"/>
    </bk>
    <bk>
      <rc t="2" v="2"/>
    </bk>
    <bk>
      <rc t="2" v="3"/>
    </bk>
    <bk>
      <rc t="2" v="4"/>
    </bk>
    <bk>
      <rc t="2" v="5"/>
    </bk>
    <bk>
      <rc t="2" v="6"/>
    </bk>
    <bk>
      <rc t="2" v="7"/>
    </bk>
    <bk>
      <rc t="2" v="8"/>
    </bk>
    <bk>
      <rc t="2" v="9"/>
    </bk>
    <bk>
      <rc t="2" v="10"/>
    </bk>
    <bk>
      <rc t="2" v="11"/>
    </bk>
    <bk>
      <rc t="2" v="12"/>
    </bk>
    <bk>
      <rc t="2" v="13"/>
    </bk>
    <bk>
      <rc t="2" v="14"/>
    </bk>
  </valueMetadata>
</metadata>
</file>

<file path=xl/sharedStrings.xml><?xml version="1.0" encoding="utf-8"?>
<sst xmlns="http://schemas.openxmlformats.org/spreadsheetml/2006/main" count="479" uniqueCount="269">
  <si>
    <t>Naspers ('000)</t>
  </si>
  <si>
    <t>31 March 2020</t>
  </si>
  <si>
    <t>31 March 2021</t>
  </si>
  <si>
    <r>
      <t>Share exchange</t>
    </r>
    <r>
      <rPr>
        <b/>
        <vertAlign val="superscript"/>
        <sz val="9"/>
        <color theme="0"/>
        <rFont val="Verdana"/>
        <family val="2"/>
      </rPr>
      <t>3</t>
    </r>
  </si>
  <si>
    <t>N share equivalent</t>
  </si>
  <si>
    <t>Naspers N ordinary shares</t>
  </si>
  <si>
    <t>Shares in issue</t>
  </si>
  <si>
    <r>
      <t>Naspers shares held in treasury</t>
    </r>
    <r>
      <rPr>
        <vertAlign val="superscript"/>
        <sz val="9"/>
        <color theme="0" tint="-0.499984740745262"/>
        <rFont val="Verdana"/>
        <family val="2"/>
      </rPr>
      <t>1</t>
    </r>
  </si>
  <si>
    <r>
      <t>Naspers shares owned by Prosus held as treasury shares</t>
    </r>
    <r>
      <rPr>
        <vertAlign val="superscript"/>
        <sz val="9"/>
        <color theme="0" tint="-0.499984740745262"/>
        <rFont val="Verdana"/>
        <family val="2"/>
      </rPr>
      <t>2</t>
    </r>
  </si>
  <si>
    <t>Net shares in issue</t>
  </si>
  <si>
    <t>Naspers A ordinary shares</t>
  </si>
  <si>
    <t>Naspers weighted average shares in issue</t>
  </si>
  <si>
    <t>Footnotes</t>
  </si>
  <si>
    <t>1. Naspers shares held in treasury exclude shares held by share schemes.</t>
  </si>
  <si>
    <t>2. The Naspers shares owned by Prosus will always remain treasury shares.</t>
  </si>
  <si>
    <t>3. Source for Prosus N &amp; B shares issued and Naspers N shares acquired: https://www.prosus.com/news/the-implementation-of-the-capital-restructure-and-the-results-of-the-exchange-offer/</t>
  </si>
  <si>
    <t>Naspers total ordinary shares</t>
  </si>
  <si>
    <t>Prosus ('000)</t>
  </si>
  <si>
    <t>Prosus N ordinary shares</t>
  </si>
  <si>
    <t>Free float &amp; treasury</t>
  </si>
  <si>
    <r>
      <t>Prosus shares held in treasury</t>
    </r>
    <r>
      <rPr>
        <b/>
        <vertAlign val="superscript"/>
        <sz val="9"/>
        <color theme="0" tint="-0.499984740745262"/>
        <rFont val="Verdana"/>
        <family val="2"/>
      </rPr>
      <t>1</t>
    </r>
  </si>
  <si>
    <r>
      <t>Quasi treasury shares</t>
    </r>
    <r>
      <rPr>
        <b/>
        <vertAlign val="superscript"/>
        <sz val="9"/>
        <color theme="0" tint="-0.499984740745262"/>
        <rFont val="Verdana"/>
        <family val="2"/>
      </rPr>
      <t>2</t>
    </r>
  </si>
  <si>
    <t>Free float</t>
  </si>
  <si>
    <t>Prosus A ordinary shares</t>
  </si>
  <si>
    <t>Prosus B ordinary shares</t>
  </si>
  <si>
    <t>Prosus weighted average shares in issue</t>
  </si>
  <si>
    <t>1. Prosus N ordinary shares held in treasury at 31 Mar’21 relates to the share repurchase and these shares will be cancelled after obtaining shareholder approval at the AGM in Aug’21.</t>
  </si>
  <si>
    <t>Prosus total ordinary shares</t>
  </si>
  <si>
    <t>Owned by Naspers</t>
  </si>
  <si>
    <t>Have the first buyback's shares been cancelled?</t>
  </si>
  <si>
    <t>Please create a clickable link for the web address in footnote 3</t>
  </si>
  <si>
    <t>2. Relates to Naspers shares held by Prosus translated into Prosus shares held in itself.
     Quasi treasury shares calculation = Naspers N shares owned by Prosus x Prosus N shares owned by Naspers / (Naspers N shares in issue - Naspers N treasury shares + 20% x Naspers A shares in issue).</t>
  </si>
  <si>
    <t>Investment</t>
  </si>
  <si>
    <t>Segment</t>
  </si>
  <si>
    <t>Month invested</t>
  </si>
  <si>
    <t>Mail.ru</t>
  </si>
  <si>
    <t>Folded up into Mail.ru Internet N.V. USD104m additional cash also contributed.</t>
  </si>
  <si>
    <t>Consolidated with DST. USD388m in cash also contributed.</t>
  </si>
  <si>
    <t>IDWay S.A.S.</t>
  </si>
  <si>
    <t>AFSAT</t>
  </si>
  <si>
    <t>Dayport</t>
  </si>
  <si>
    <t>eTail</t>
  </si>
  <si>
    <t>Ventures</t>
  </si>
  <si>
    <t>Investment in iFood via Movile</t>
  </si>
  <si>
    <t>Vatera</t>
  </si>
  <si>
    <t>Bankier</t>
  </si>
  <si>
    <t>Partially impaired in 2013 (R29m)</t>
  </si>
  <si>
    <t>Iceni</t>
  </si>
  <si>
    <t>OLX</t>
  </si>
  <si>
    <t>Classifieds</t>
  </si>
  <si>
    <t>Tokobagus</t>
  </si>
  <si>
    <t>Silver Indonesia (Previously Tokobagus)</t>
  </si>
  <si>
    <t>Silver Brazil (OLX JV)</t>
  </si>
  <si>
    <t>Silver Indonesia</t>
  </si>
  <si>
    <t>Grupo ZAP</t>
  </si>
  <si>
    <t>DineroMail</t>
  </si>
  <si>
    <t>Titulum</t>
  </si>
  <si>
    <t>eMAG</t>
  </si>
  <si>
    <t>Extreme Digital</t>
  </si>
  <si>
    <t>Merger in Hungary with $1m cash contributed.</t>
  </si>
  <si>
    <t>Slando</t>
  </si>
  <si>
    <t>Avito</t>
  </si>
  <si>
    <t>Travel</t>
  </si>
  <si>
    <t>Trip.com</t>
  </si>
  <si>
    <t>Dubizzle</t>
  </si>
  <si>
    <t>EMPG</t>
  </si>
  <si>
    <t>Dubizzle &amp; other Middle Eastern assets contributed along with $75m cash.</t>
  </si>
  <si>
    <t>SimilarWeb</t>
  </si>
  <si>
    <t>eSky.ru (Neralona Investments)</t>
  </si>
  <si>
    <t>Takealot</t>
  </si>
  <si>
    <t>letgo (Ambatana Holdings)</t>
  </si>
  <si>
    <t>Wallapop absorbed</t>
  </si>
  <si>
    <t>letgo USA</t>
  </si>
  <si>
    <t>OfferUp</t>
  </si>
  <si>
    <t>letgo US contributed along with $100m cash.</t>
  </si>
  <si>
    <t>Twiggle</t>
  </si>
  <si>
    <t>Brainly</t>
  </si>
  <si>
    <t>Edtech</t>
  </si>
  <si>
    <t>Codecademy</t>
  </si>
  <si>
    <t>Udemy</t>
  </si>
  <si>
    <t>Citrus Pay</t>
  </si>
  <si>
    <t>Payments</t>
  </si>
  <si>
    <t>ZestMoney</t>
  </si>
  <si>
    <t>FarmLogs</t>
  </si>
  <si>
    <t>Partially impaired in FY'19, but no detail on amount.</t>
  </si>
  <si>
    <t>Creditas</t>
  </si>
  <si>
    <t>Kreditech</t>
  </si>
  <si>
    <t>Partially impaired in FY '19, but no detail on amount.</t>
  </si>
  <si>
    <t>Paysense</t>
  </si>
  <si>
    <t>Delivery Hero</t>
  </si>
  <si>
    <t>Food delivery</t>
  </si>
  <si>
    <t>Swiggy</t>
  </si>
  <si>
    <t>Remitly</t>
  </si>
  <si>
    <t>Autotrader</t>
  </si>
  <si>
    <t>Joymode</t>
  </si>
  <si>
    <t>Honor</t>
  </si>
  <si>
    <t>Took part in a $140m round.</t>
  </si>
  <si>
    <t>FCG</t>
  </si>
  <si>
    <t>Zooz</t>
  </si>
  <si>
    <t>Sololearn</t>
  </si>
  <si>
    <t>Took part in a $5.6m round.</t>
  </si>
  <si>
    <t>Aasaanjobs</t>
  </si>
  <si>
    <t>BYJU's</t>
  </si>
  <si>
    <t>dott</t>
  </si>
  <si>
    <t>Took part in a $85m round.</t>
  </si>
  <si>
    <t>Wibmo</t>
  </si>
  <si>
    <t>Iyzico</t>
  </si>
  <si>
    <t>SweepSouth</t>
  </si>
  <si>
    <t>Naspers Foundry</t>
  </si>
  <si>
    <t>Red Dot Payment</t>
  </si>
  <si>
    <t>Meesho</t>
  </si>
  <si>
    <t>Took part in a $300m round.</t>
  </si>
  <si>
    <t>ElasticRun</t>
  </si>
  <si>
    <t>Co-led a $75m round.</t>
  </si>
  <si>
    <t>Aerobotics</t>
  </si>
  <si>
    <t>Eruditus</t>
  </si>
  <si>
    <t>Bykea</t>
  </si>
  <si>
    <t>Led a $22m round.</t>
  </si>
  <si>
    <t>Klar</t>
  </si>
  <si>
    <t>Led a $15m round.</t>
  </si>
  <si>
    <t>The Student Hub</t>
  </si>
  <si>
    <t>Fisdom</t>
  </si>
  <si>
    <t>Led a $7m round.</t>
  </si>
  <si>
    <t>DeHaat</t>
  </si>
  <si>
    <t>Led a $30m round.</t>
  </si>
  <si>
    <t>Wolt</t>
  </si>
  <si>
    <t>Took part in a $530m round.</t>
  </si>
  <si>
    <t>DotPE</t>
  </si>
  <si>
    <t>Led a $27.5m round.</t>
  </si>
  <si>
    <t>Oda (Kolonial)</t>
  </si>
  <si>
    <t>Led a $223m round.</t>
  </si>
  <si>
    <t>Shipper</t>
  </si>
  <si>
    <t>Took part in a $63m round.</t>
  </si>
  <si>
    <t>BUX</t>
  </si>
  <si>
    <t>Led a $80m round.</t>
  </si>
  <si>
    <t>Bibit</t>
  </si>
  <si>
    <t>Took part in a $65m round.</t>
  </si>
  <si>
    <t>DappRadar</t>
  </si>
  <si>
    <t>Took part in a $5m round.</t>
  </si>
  <si>
    <t>Urban Company</t>
  </si>
  <si>
    <t>Led a $255m round.</t>
  </si>
  <si>
    <t>Skillsoft / Churchill Capital II</t>
  </si>
  <si>
    <t>Stack Overflow</t>
  </si>
  <si>
    <t>FY'07</t>
  </si>
  <si>
    <t>FY'08</t>
  </si>
  <si>
    <t>FY'09</t>
  </si>
  <si>
    <t>FY'10</t>
  </si>
  <si>
    <t>FY'11</t>
  </si>
  <si>
    <t>FY'12</t>
  </si>
  <si>
    <t>FY'13</t>
  </si>
  <si>
    <t>FY'14</t>
  </si>
  <si>
    <t>FY'15</t>
  </si>
  <si>
    <t>FY'16</t>
  </si>
  <si>
    <t>FY'17</t>
  </si>
  <si>
    <t>FY'18</t>
  </si>
  <si>
    <t>FY'19</t>
  </si>
  <si>
    <t>FY'20</t>
  </si>
  <si>
    <t>FY'21</t>
  </si>
  <si>
    <t>FY'22</t>
  </si>
  <si>
    <t>Payments &amp; Fintech</t>
  </si>
  <si>
    <t>Etail</t>
  </si>
  <si>
    <t>FY'02</t>
  </si>
  <si>
    <t>Tencent</t>
  </si>
  <si>
    <t>Cost (US$'m)</t>
  </si>
  <si>
    <t>Movile</t>
  </si>
  <si>
    <t>Naspers specific</t>
  </si>
  <si>
    <t>May 2017 &amp; Sep 2017</t>
  </si>
  <si>
    <t>Commentary (add with footnotes or something similar)</t>
  </si>
  <si>
    <t>Shares held (m)</t>
  </si>
  <si>
    <t>OLX Brazil</t>
  </si>
  <si>
    <t>Skillsoft</t>
  </si>
  <si>
    <t>Sinch</t>
  </si>
  <si>
    <t>Net cash / (debt)</t>
  </si>
  <si>
    <t>USDHKD</t>
  </si>
  <si>
    <t>USDEUR</t>
  </si>
  <si>
    <t>USDSEK</t>
  </si>
  <si>
    <t>1st buyback completion</t>
  </si>
  <si>
    <t>Economic interest of share class</t>
  </si>
  <si>
    <t>Update shares held in treasury for ongoing buyback</t>
  </si>
  <si>
    <t>Buyback started in Aug21</t>
  </si>
  <si>
    <t>30 September 2021</t>
  </si>
  <si>
    <t xml:space="preserve">Intro </t>
  </si>
  <si>
    <t>One of worlds leading online classifieds company</t>
  </si>
  <si>
    <t>Over 300m MAUs</t>
  </si>
  <si>
    <t>Mission statement</t>
  </si>
  <si>
    <t>Revenue</t>
  </si>
  <si>
    <t>TP</t>
  </si>
  <si>
    <t>CAGR growth</t>
  </si>
  <si>
    <t>Invested capital</t>
  </si>
  <si>
    <t>NAV today (analyst consensus)</t>
  </si>
  <si>
    <t>5 investment case bullets</t>
  </si>
  <si>
    <t>leader in highly attractive industry</t>
  </si>
  <si>
    <t>Fastest growing major classified companies</t>
  </si>
  <si>
    <t>Unvesting in ecosystem</t>
  </si>
  <si>
    <t>Profitable model</t>
  </si>
  <si>
    <t>etc</t>
  </si>
  <si>
    <t>Businesses (2 sentences on each)</t>
  </si>
  <si>
    <t>OLX Europe</t>
  </si>
  <si>
    <t>OLX Autos</t>
  </si>
  <si>
    <t>Offerup</t>
  </si>
  <si>
    <t>Recent events (3 bits of M&amp;A news)</t>
  </si>
  <si>
    <t>1. New CEO</t>
  </si>
  <si>
    <t>2. Group Zap</t>
  </si>
  <si>
    <t xml:space="preserve">3. OLX Autos breaches $1bn </t>
  </si>
  <si>
    <t>Key Financials - tabe with last three years</t>
  </si>
  <si>
    <t>Revnue pie chart</t>
  </si>
  <si>
    <t>Management</t>
  </si>
  <si>
    <t>CEO</t>
  </si>
  <si>
    <t>CFO</t>
  </si>
  <si>
    <t>Strategy</t>
  </si>
  <si>
    <t>Establish leding auto transcation  business in growh markets</t>
  </si>
  <si>
    <t>Build leaading platform for online buyers and sellers in real estate, autos, jobs and C2C trading</t>
  </si>
  <si>
    <t>Increasingly facilitate transactions</t>
  </si>
  <si>
    <t>Net asset value per share (€)</t>
  </si>
  <si>
    <t>Notes</t>
  </si>
  <si>
    <t>Can we build in a function to filter the list</t>
  </si>
  <si>
    <t>Download to excel function</t>
  </si>
  <si>
    <t>Social &amp; Internet platforms</t>
  </si>
  <si>
    <t>Investments</t>
  </si>
  <si>
    <t>Investment cases</t>
  </si>
  <si>
    <t>Segmental totals should be included at the top.</t>
  </si>
  <si>
    <t>Food Delivery</t>
  </si>
  <si>
    <t>Total</t>
  </si>
  <si>
    <t>*Disclaimer - list only includes investments that have closed and are finalised</t>
  </si>
  <si>
    <t>Food Delivery (ex listed assets)</t>
  </si>
  <si>
    <t>Edtech (ex listed assets)</t>
  </si>
  <si>
    <t>Need list to be built</t>
  </si>
  <si>
    <t>Not for now</t>
  </si>
  <si>
    <t>Checking in with Valuations on building a list</t>
  </si>
  <si>
    <t>Payments &amp; Fintech (ex listed assets)</t>
  </si>
  <si>
    <t>2. LC = local currency, which the share is listed in.</t>
  </si>
  <si>
    <t>Value (US$'bn)</t>
  </si>
  <si>
    <t>Net asset value ($'bn)</t>
  </si>
  <si>
    <t>Net asset value (€'bn)</t>
  </si>
  <si>
    <t>Exchange rates as at 30 September 2021</t>
  </si>
  <si>
    <r>
      <t>Share price (LC</t>
    </r>
    <r>
      <rPr>
        <b/>
        <vertAlign val="superscript"/>
        <sz val="11"/>
        <color theme="0"/>
        <rFont val="Verdana"/>
        <family val="2"/>
      </rPr>
      <t>2</t>
    </r>
    <r>
      <rPr>
        <b/>
        <sz val="11"/>
        <color theme="0"/>
        <rFont val="Verdana"/>
        <family val="2"/>
      </rPr>
      <t>)</t>
    </r>
  </si>
  <si>
    <r>
      <t>Listed assets</t>
    </r>
    <r>
      <rPr>
        <b/>
        <vertAlign val="superscript"/>
        <sz val="11"/>
        <color theme="0" tint="-0.499984740745262"/>
        <rFont val="Verdana"/>
        <family val="2"/>
      </rPr>
      <t>3</t>
    </r>
  </si>
  <si>
    <t>Net asset value (ZAR'bn)</t>
  </si>
  <si>
    <t>Net asset value per share (ZAR)</t>
  </si>
  <si>
    <t>USDZAR</t>
  </si>
  <si>
    <r>
      <t>Delivery Hero</t>
    </r>
    <r>
      <rPr>
        <vertAlign val="superscript"/>
        <sz val="11"/>
        <color theme="0" tint="-0.499984740745262"/>
        <rFont val="Verdana"/>
        <family val="2"/>
      </rPr>
      <t>4</t>
    </r>
  </si>
  <si>
    <t>Skillsoft Warrants</t>
  </si>
  <si>
    <t>Ventures (ex listed assets)</t>
  </si>
  <si>
    <t>Other (mainly Prosus's interest in Naspers non-Prosus assets)</t>
  </si>
  <si>
    <r>
      <t>Cash</t>
    </r>
    <r>
      <rPr>
        <vertAlign val="superscript"/>
        <sz val="11"/>
        <color theme="0" tint="-0.499984740745262"/>
        <rFont val="Verdana"/>
        <family val="2"/>
      </rPr>
      <t>5</t>
    </r>
  </si>
  <si>
    <t xml:space="preserve">3. The estimated market valuations are calculated as at 30 September 2021 using a combination of: (i) prevailing share prices as per Bloomberg on 30 September 2021 for stakes in listed assets; (ii) valuation estimates derived from the average of sell- side analysts for stakes in unlisted assets (17 analysts form part of the average); and (iii) post-money valuations on transactions of unlisted assets where analyst consensus is not available. </t>
  </si>
  <si>
    <t>4. Includes 6 230 786 Delivery Hero shares that were purchased before 30 September 2021, but had not yet transferred by 30 September 2021.</t>
  </si>
  <si>
    <t>Net asset value calculation for the Prosus</t>
  </si>
  <si>
    <t>VK (formerly Mail.ru)</t>
  </si>
  <si>
    <r>
      <t>Unlisted assets</t>
    </r>
    <r>
      <rPr>
        <b/>
        <vertAlign val="superscript"/>
        <sz val="11"/>
        <color theme="0" tint="-0.499984740745262"/>
        <rFont val="Verdana"/>
        <family val="2"/>
      </rPr>
      <t>3</t>
    </r>
  </si>
  <si>
    <t>1. Net asset value is split based on economic interest between the Prosus free float (58%) and the Naspers free float (42%).</t>
  </si>
  <si>
    <r>
      <t>Pro-forma cash</t>
    </r>
    <r>
      <rPr>
        <vertAlign val="superscript"/>
        <sz val="11"/>
        <color theme="0" tint="-0.499984740745262"/>
        <rFont val="Verdana"/>
        <family val="2"/>
      </rPr>
      <t>4</t>
    </r>
  </si>
  <si>
    <r>
      <t>Pro-forma debt</t>
    </r>
    <r>
      <rPr>
        <vertAlign val="superscript"/>
        <sz val="11"/>
        <color theme="0" tint="-0.499984740745262"/>
        <rFont val="Verdana"/>
        <family val="2"/>
      </rPr>
      <t>5</t>
    </r>
  </si>
  <si>
    <t xml:space="preserve">3. The estimated market valuations are calculated as at 31 December 2021 using a combination of: (i) prevailing share prices as per Bloomberg on 31 December 2021 for stakes in listed assets; (ii) valuation estimates derived from the average of sellside analysts for stakes in unlisted assets (18 analysts form part of the average); and (iii) post-money valuations on transactions of unlisted assets where analyst consensus is not available. </t>
  </si>
  <si>
    <t>4. Pro-forma cash as of 31 December 2021 is based on the 30 September 2021 cash balance adjusted for movements between 30 September and 31 December 2021 including publicly announced M&amp;A (~US$400m), share repurchases (~US$2.6bn) and dividends paid (~US$230m). Subsequent to 31 December 2021, Prosus returned over US$700m to shareholders through share repurchases and raised US5.25bn in debt.</t>
  </si>
  <si>
    <t>5. Pro-forma debt as of 31 December 2021. Subsequent to 31 December 2021, Prosus raised $5.25bn in debt.</t>
  </si>
  <si>
    <t>6. ~85% of the share repurchase was completed by 31 December 2021. Subsequent to 31 December 2021, Prosus repurchased close to 9m shares as part of the share repurchase. For the latest share in issue, please refer to the Shares in issue table here (https://www.prosus.com/news/investors-shareholder-information/).</t>
  </si>
  <si>
    <t>September 2021</t>
  </si>
  <si>
    <r>
      <t>Debt</t>
    </r>
    <r>
      <rPr>
        <vertAlign val="superscript"/>
        <sz val="11"/>
        <color theme="0" tint="-0.499984740745262"/>
        <rFont val="Verdana"/>
        <family val="2"/>
      </rPr>
      <t>5</t>
    </r>
  </si>
  <si>
    <t>Net total shares in issue as at 30 September 2021 (m)</t>
  </si>
  <si>
    <t>1. Net asset value is split based on economic interest between the Prosus free float (59%) and the Naspers free float (41%).</t>
  </si>
  <si>
    <t>5. Cash and debt as of 30 September 2021.</t>
  </si>
  <si>
    <t>6. ~34% of the share repurchase was completed by 30 September 2021. For the latest share in issue, please refer to the Shares in issue table here (https://www.prosus.com/news/investors-shareholder-information/).</t>
  </si>
  <si>
    <t>DISCOUNT</t>
  </si>
  <si>
    <r>
      <t>Net total shares in issue as at 31 December 2021</t>
    </r>
    <r>
      <rPr>
        <b/>
        <vertAlign val="superscript"/>
        <sz val="11"/>
        <color theme="0" tint="-0.499984740745262"/>
        <rFont val="Verdana"/>
        <family val="2"/>
      </rPr>
      <t>6</t>
    </r>
    <r>
      <rPr>
        <b/>
        <sz val="11"/>
        <color theme="0" tint="-0.499984740745262"/>
        <rFont val="Verdana"/>
        <family val="2"/>
      </rPr>
      <t xml:space="preserve"> (m)</t>
    </r>
  </si>
  <si>
    <t>NOT UPDATED</t>
  </si>
  <si>
    <t>go to data on menu and click "refresh all" to refresh price data</t>
  </si>
  <si>
    <t>delayed</t>
  </si>
  <si>
    <t>sourced from 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</si>
</sst>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_-* #,##0_-;* \(#,##0\)_-;_-* &quot;-&quot;_-;_-@_-"/>
    <numFmt numFmtId="166" formatCode="0.0000%"/>
    <numFmt numFmtId="167" formatCode="_-* #,##0_-;\-* #,##0_-;_-* &quot;-&quot;??_-;_-@_-"/>
    <numFmt numFmtId="168" formatCode="mmm\ yyyy"/>
    <numFmt numFmtId="169" formatCode="_-* #,##0.0_-;* \(#,##0.0\)_-;_-* &quot;-&quot;_-;_-@_-"/>
    <numFmt numFmtId="170" formatCode="_-* #,##0.00_-;* \(#,##0.00\)_-;_-* &quot;-&quot;_-;_-@_-"/>
    <numFmt numFmtId="171" formatCode="_([$HK$-C04]* #,##0.00_);_([$HK$-C04]* \(#,##0.00\);_([$HK$-C04]* &quot;-&quot;??_);_(@_)"/>
    <numFmt numFmtId="172" formatCode="[$-1C09]dd\ mmmm\ yyyy;@"/>
  </numFmts>
  <fonts count="44" x14ac:knownFonts="1">
    <font>
      <sz val="11"/>
      <color theme="1"/>
      <name val="Calibri"/>
      <family val="2"/>
      <scheme val="minor"/>
    </font>
    <font>
      <sz val="11"/>
      <color theme="1"/>
      <name val="Calibri"/>
      <family val="2"/>
      <scheme val="minor"/>
    </font>
    <font>
      <b/>
      <sz val="9"/>
      <color theme="0"/>
      <name val="Verdana"/>
      <family val="2"/>
    </font>
    <font>
      <b/>
      <vertAlign val="superscript"/>
      <sz val="9"/>
      <color theme="0"/>
      <name val="Verdana"/>
      <family val="2"/>
    </font>
    <font>
      <b/>
      <sz val="9"/>
      <color rgb="FFF37523"/>
      <name val="Verdana"/>
      <family val="2"/>
    </font>
    <font>
      <sz val="9"/>
      <color theme="0" tint="-0.499984740745262"/>
      <name val="Verdana"/>
      <family val="2"/>
    </font>
    <font>
      <vertAlign val="superscript"/>
      <sz val="9"/>
      <color theme="0" tint="-0.499984740745262"/>
      <name val="Verdana"/>
      <family val="2"/>
    </font>
    <font>
      <b/>
      <sz val="9"/>
      <color theme="0" tint="-0.499984740745262"/>
      <name val="Verdana"/>
      <family val="2"/>
    </font>
    <font>
      <i/>
      <sz val="9"/>
      <color theme="0" tint="-0.499984740745262"/>
      <name val="Verdana"/>
      <family val="2"/>
    </font>
    <font>
      <sz val="7"/>
      <color theme="0" tint="-0.499984740745262"/>
      <name val="Verdana"/>
      <family val="2"/>
    </font>
    <font>
      <b/>
      <sz val="9"/>
      <color rgb="FF1136A8"/>
      <name val="Verdana"/>
      <family val="2"/>
    </font>
    <font>
      <b/>
      <vertAlign val="superscript"/>
      <sz val="9"/>
      <color theme="0" tint="-0.499984740745262"/>
      <name val="Verdana"/>
      <family val="2"/>
    </font>
    <font>
      <b/>
      <sz val="11"/>
      <color theme="1"/>
      <name val="Calibri"/>
      <family val="2"/>
      <scheme val="minor"/>
    </font>
    <font>
      <sz val="11"/>
      <color theme="0"/>
      <name val="Calibri"/>
      <family val="2"/>
      <scheme val="minor"/>
    </font>
    <font>
      <sz val="10"/>
      <color theme="1"/>
      <name val="Arial"/>
      <family val="2"/>
    </font>
    <font>
      <sz val="10"/>
      <color rgb="FFFF0000"/>
      <name val="Arial"/>
      <family val="2"/>
    </font>
    <font>
      <sz val="10"/>
      <name val="Arial"/>
      <family val="2"/>
    </font>
    <font>
      <i/>
      <sz val="10"/>
      <color theme="1"/>
      <name val="Arial"/>
      <family val="2"/>
    </font>
    <font>
      <b/>
      <sz val="10"/>
      <color rgb="FFFFFFFF"/>
      <name val="Arial"/>
      <family val="2"/>
    </font>
    <font>
      <b/>
      <sz val="11"/>
      <name val="Arial"/>
      <family val="2"/>
    </font>
    <font>
      <sz val="8"/>
      <name val="Tahoma"/>
      <family val="2"/>
    </font>
    <font>
      <b/>
      <sz val="11"/>
      <color theme="0"/>
      <name val="Arial"/>
      <family val="2"/>
    </font>
    <font>
      <sz val="10"/>
      <color theme="0"/>
      <name val="Arial"/>
      <family val="2"/>
    </font>
    <font>
      <b/>
      <sz val="36"/>
      <color theme="1"/>
      <name val="Calibri"/>
      <family val="2"/>
      <scheme val="minor"/>
    </font>
    <font>
      <b/>
      <sz val="10"/>
      <color theme="1"/>
      <name val="Arial"/>
      <family val="2"/>
    </font>
    <font>
      <b/>
      <i/>
      <sz val="11"/>
      <color theme="1"/>
      <name val="Calibri"/>
      <family val="2"/>
      <scheme val="minor"/>
    </font>
    <font>
      <b/>
      <sz val="20"/>
      <color theme="0"/>
      <name val="Verdana"/>
      <family val="2"/>
    </font>
    <font>
      <sz val="11"/>
      <color theme="0"/>
      <name val="Verdana"/>
      <family val="2"/>
    </font>
    <font>
      <sz val="11"/>
      <color theme="1"/>
      <name val="Verdana"/>
      <family val="2"/>
    </font>
    <font>
      <b/>
      <sz val="11"/>
      <color theme="0"/>
      <name val="Verdana"/>
      <family val="2"/>
    </font>
    <font>
      <b/>
      <vertAlign val="superscript"/>
      <sz val="11"/>
      <color theme="0"/>
      <name val="Verdana"/>
      <family val="2"/>
    </font>
    <font>
      <sz val="11"/>
      <color theme="0" tint="-0.499984740745262"/>
      <name val="Verdana"/>
      <family val="2"/>
    </font>
    <font>
      <b/>
      <sz val="11"/>
      <color theme="0" tint="-0.499984740745262"/>
      <name val="Verdana"/>
      <family val="2"/>
    </font>
    <font>
      <b/>
      <vertAlign val="superscript"/>
      <sz val="11"/>
      <color theme="0" tint="-0.499984740745262"/>
      <name val="Verdana"/>
      <family val="2"/>
    </font>
    <font>
      <vertAlign val="superscript"/>
      <sz val="11"/>
      <color theme="0" tint="-0.499984740745262"/>
      <name val="Verdana"/>
      <family val="2"/>
    </font>
    <font>
      <sz val="8"/>
      <color theme="0" tint="-0.499984740745262"/>
      <name val="Verdana"/>
      <family val="2"/>
    </font>
    <font>
      <sz val="11"/>
      <color theme="1"/>
      <name val="Verdana (Headings)"/>
    </font>
    <font>
      <sz val="11"/>
      <color theme="0"/>
      <name val="Verdana (Headings)"/>
    </font>
    <font>
      <sz val="11"/>
      <name val="Verdana"/>
      <family val="2"/>
    </font>
    <font>
      <b/>
      <sz val="18"/>
      <color theme="1"/>
      <name val="Verdana"/>
      <family val="2"/>
    </font>
    <font>
      <b/>
      <sz val="18"/>
      <color theme="0" tint="-0.499984740745262"/>
      <name val="Verdana"/>
      <family val="2"/>
    </font>
    <font>
      <sz val="16"/>
      <color theme="0" tint="-0.499984740745262"/>
      <name val="Verdana"/>
      <family val="2"/>
    </font>
    <font>
      <b/>
      <i/>
      <sz val="11"/>
      <color theme="0" tint="-0.499984740745262"/>
      <name val="Verdana"/>
      <family val="2"/>
    </font>
    <font>
      <b/>
      <i/>
      <u/>
      <sz val="11"/>
      <color theme="1"/>
      <name val="Verdana"/>
      <family val="2"/>
    </font>
  </fonts>
  <fills count="9">
    <fill>
      <patternFill patternType="none"/>
    </fill>
    <fill>
      <patternFill patternType="gray125"/>
    </fill>
    <fill>
      <patternFill patternType="solid">
        <fgColor rgb="FFF37523"/>
        <bgColor indexed="64"/>
      </patternFill>
    </fill>
    <fill>
      <patternFill patternType="solid">
        <fgColor rgb="FF1136A8"/>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7030A0"/>
        <bgColor indexed="64"/>
      </patternFill>
    </fill>
    <fill>
      <patternFill patternType="solid">
        <fgColor rgb="FFFF0000"/>
        <bgColor indexed="64"/>
      </patternFill>
    </fill>
    <fill>
      <patternFill patternType="solid">
        <fgColor rgb="FFFFFF00"/>
        <bgColor indexed="64"/>
      </patternFill>
    </fill>
  </fills>
  <borders count="29">
    <border>
      <left/>
      <right/>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thin">
        <color indexed="64"/>
      </top>
      <bottom style="medium">
        <color theme="0" tint="-4.9989318521683403E-2"/>
      </bottom>
      <diagonal/>
    </border>
    <border>
      <left/>
      <right/>
      <top style="thin">
        <color indexed="64"/>
      </top>
      <bottom style="medium">
        <color theme="0" tint="-4.9989318521683403E-2"/>
      </bottom>
      <diagonal/>
    </border>
    <border>
      <left/>
      <right style="medium">
        <color theme="0" tint="-4.9989318521683403E-2"/>
      </right>
      <top style="thin">
        <color indexed="64"/>
      </top>
      <bottom style="medium">
        <color theme="0" tint="-4.9989318521683403E-2"/>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rgb="FFF37523"/>
      </left>
      <right style="medium">
        <color rgb="FFF37523"/>
      </right>
      <top style="medium">
        <color rgb="FFF37523"/>
      </top>
      <bottom style="medium">
        <color rgb="FFF37523"/>
      </bottom>
      <diagonal/>
    </border>
    <border>
      <left style="medium">
        <color rgb="FF1136A8"/>
      </left>
      <right style="medium">
        <color rgb="FF1136A8"/>
      </right>
      <top style="medium">
        <color rgb="FF1136A8"/>
      </top>
      <bottom style="medium">
        <color rgb="FF1136A8"/>
      </bottom>
      <diagonal/>
    </border>
    <border>
      <left style="medium">
        <color rgb="FF1136A8"/>
      </left>
      <right/>
      <top/>
      <bottom/>
      <diagonal/>
    </border>
    <border>
      <left/>
      <right style="medium">
        <color rgb="FF1136A8"/>
      </right>
      <top/>
      <bottom/>
      <diagonal/>
    </border>
    <border>
      <left style="medium">
        <color rgb="FF1136A8"/>
      </left>
      <right/>
      <top style="medium">
        <color theme="0" tint="-4.9989318521683403E-2"/>
      </top>
      <bottom/>
      <diagonal/>
    </border>
    <border>
      <left/>
      <right style="medium">
        <color rgb="FF1136A8"/>
      </right>
      <top style="medium">
        <color theme="0" tint="-4.9989318521683403E-2"/>
      </top>
      <bottom/>
      <diagonal/>
    </border>
    <border>
      <left style="medium">
        <color rgb="FF1136A8"/>
      </left>
      <right/>
      <top/>
      <bottom style="medium">
        <color rgb="FF1136A8"/>
      </bottom>
      <diagonal/>
    </border>
    <border>
      <left/>
      <right/>
      <top/>
      <bottom style="medium">
        <color rgb="FF1136A8"/>
      </bottom>
      <diagonal/>
    </border>
    <border>
      <left/>
      <right style="medium">
        <color rgb="FF1136A8"/>
      </right>
      <top/>
      <bottom style="medium">
        <color rgb="FF1136A8"/>
      </bottom>
      <diagonal/>
    </border>
    <border>
      <left style="medium">
        <color rgb="FF1136A8"/>
      </left>
      <right/>
      <top style="medium">
        <color rgb="FF1136A8"/>
      </top>
      <bottom style="medium">
        <color theme="0" tint="-4.9989318521683403E-2"/>
      </bottom>
      <diagonal/>
    </border>
    <border>
      <left/>
      <right/>
      <top style="medium">
        <color rgb="FF1136A8"/>
      </top>
      <bottom style="medium">
        <color theme="0" tint="-4.9989318521683403E-2"/>
      </bottom>
      <diagonal/>
    </border>
    <border>
      <left/>
      <right style="medium">
        <color rgb="FF1136A8"/>
      </right>
      <top style="medium">
        <color rgb="FF1136A8"/>
      </top>
      <bottom style="medium">
        <color theme="0" tint="-4.9989318521683403E-2"/>
      </bottom>
      <diagonal/>
    </border>
    <border>
      <left style="medium">
        <color rgb="FF1136A8"/>
      </left>
      <right/>
      <top/>
      <bottom style="medium">
        <color theme="0" tint="-4.9989318521683403E-2"/>
      </bottom>
      <diagonal/>
    </border>
    <border>
      <left/>
      <right style="medium">
        <color rgb="FF1136A8"/>
      </right>
      <top/>
      <bottom style="medium">
        <color theme="0" tint="-4.9989318521683403E-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cellStyleXfs>
  <cellXfs count="182">
    <xf numFmtId="0" fontId="0" fillId="0" borderId="0" xfId="0"/>
    <xf numFmtId="0" fontId="4" fillId="0" borderId="1" xfId="0" applyFont="1" applyBorder="1"/>
    <xf numFmtId="165" fontId="0" fillId="0" borderId="2" xfId="0" applyNumberFormat="1" applyBorder="1"/>
    <xf numFmtId="165" fontId="0" fillId="0" borderId="3" xfId="0" applyNumberFormat="1" applyBorder="1"/>
    <xf numFmtId="9" fontId="0" fillId="0" borderId="1" xfId="2" applyFont="1" applyBorder="1"/>
    <xf numFmtId="0" fontId="5" fillId="0" borderId="4" xfId="0" applyFont="1" applyBorder="1" applyAlignment="1">
      <alignment horizontal="left" indent="1"/>
    </xf>
    <xf numFmtId="165" fontId="5" fillId="0" borderId="0" xfId="0" applyNumberFormat="1" applyFont="1"/>
    <xf numFmtId="165" fontId="5" fillId="0" borderId="5" xfId="0" applyNumberFormat="1" applyFont="1" applyBorder="1"/>
    <xf numFmtId="9" fontId="5" fillId="0" borderId="4" xfId="2" applyFont="1" applyBorder="1"/>
    <xf numFmtId="165" fontId="5" fillId="0" borderId="0" xfId="0" applyNumberFormat="1" applyFont="1" applyAlignment="1">
      <alignment vertical="center"/>
    </xf>
    <xf numFmtId="165" fontId="5" fillId="0" borderId="5" xfId="0" applyNumberFormat="1" applyFont="1" applyBorder="1" applyAlignment="1">
      <alignment vertical="center"/>
    </xf>
    <xf numFmtId="9" fontId="5" fillId="0" borderId="4" xfId="2" applyFont="1" applyBorder="1" applyAlignment="1">
      <alignment vertical="center"/>
    </xf>
    <xf numFmtId="0" fontId="5" fillId="0" borderId="9" xfId="0" applyFont="1" applyBorder="1" applyAlignment="1">
      <alignment horizontal="left" indent="1"/>
    </xf>
    <xf numFmtId="165" fontId="5" fillId="0" borderId="10" xfId="0" applyNumberFormat="1" applyFont="1" applyBorder="1"/>
    <xf numFmtId="165" fontId="5" fillId="0" borderId="11" xfId="0" applyNumberFormat="1" applyFont="1" applyBorder="1"/>
    <xf numFmtId="0" fontId="4" fillId="0" borderId="12" xfId="0" applyFont="1" applyBorder="1"/>
    <xf numFmtId="165" fontId="5" fillId="0" borderId="13" xfId="0" applyNumberFormat="1" applyFont="1" applyBorder="1"/>
    <xf numFmtId="165" fontId="5" fillId="0" borderId="14" xfId="0" applyNumberFormat="1" applyFont="1" applyBorder="1"/>
    <xf numFmtId="165" fontId="0" fillId="0" borderId="0" xfId="0" applyNumberFormat="1"/>
    <xf numFmtId="9" fontId="7" fillId="0" borderId="0" xfId="2" applyFont="1" applyBorder="1"/>
    <xf numFmtId="165" fontId="7" fillId="0" borderId="0" xfId="0" applyNumberFormat="1" applyFont="1"/>
    <xf numFmtId="0" fontId="8" fillId="0" borderId="0" xfId="0" applyFont="1"/>
    <xf numFmtId="0" fontId="5" fillId="0" borderId="0" xfId="0" applyFont="1"/>
    <xf numFmtId="164" fontId="0" fillId="0" borderId="0" xfId="0" applyNumberFormat="1"/>
    <xf numFmtId="0" fontId="9" fillId="0" borderId="0" xfId="0" quotePrefix="1" applyFont="1" applyAlignment="1">
      <alignment horizontal="left" indent="1"/>
    </xf>
    <xf numFmtId="166" fontId="7" fillId="0" borderId="0" xfId="2" applyNumberFormat="1" applyFont="1" applyBorder="1"/>
    <xf numFmtId="0" fontId="5" fillId="0" borderId="12" xfId="0" applyFont="1" applyBorder="1"/>
    <xf numFmtId="0" fontId="10" fillId="0" borderId="1" xfId="0" applyFont="1" applyBorder="1"/>
    <xf numFmtId="165" fontId="5" fillId="0" borderId="2" xfId="0" applyNumberFormat="1" applyFont="1" applyBorder="1"/>
    <xf numFmtId="165" fontId="5" fillId="0" borderId="3" xfId="0" applyNumberFormat="1" applyFont="1" applyBorder="1"/>
    <xf numFmtId="0" fontId="7" fillId="0" borderId="4" xfId="0" applyFont="1" applyBorder="1" applyAlignment="1">
      <alignment horizontal="left" indent="1"/>
    </xf>
    <xf numFmtId="165" fontId="7" fillId="0" borderId="5" xfId="0" applyNumberFormat="1" applyFont="1" applyBorder="1"/>
    <xf numFmtId="0" fontId="5" fillId="4" borderId="4" xfId="0" applyFont="1" applyFill="1" applyBorder="1" applyAlignment="1">
      <alignment horizontal="left" indent="2"/>
    </xf>
    <xf numFmtId="165" fontId="5" fillId="4" borderId="0" xfId="0" applyNumberFormat="1" applyFont="1" applyFill="1"/>
    <xf numFmtId="165" fontId="5" fillId="4" borderId="5" xfId="0" applyNumberFormat="1" applyFont="1" applyFill="1" applyBorder="1"/>
    <xf numFmtId="0" fontId="7" fillId="0" borderId="6" xfId="0" applyFont="1" applyBorder="1" applyAlignment="1">
      <alignment horizontal="left" indent="1"/>
    </xf>
    <xf numFmtId="165" fontId="7" fillId="0" borderId="7" xfId="0" applyNumberFormat="1" applyFont="1" applyBorder="1"/>
    <xf numFmtId="165" fontId="7" fillId="0" borderId="8" xfId="0" applyNumberFormat="1" applyFont="1" applyBorder="1"/>
    <xf numFmtId="165" fontId="5" fillId="0" borderId="5" xfId="0" applyNumberFormat="1" applyFont="1" applyBorder="1" applyAlignment="1">
      <alignment horizontal="left" indent="2"/>
    </xf>
    <xf numFmtId="0" fontId="7" fillId="0" borderId="9" xfId="0" applyFont="1" applyBorder="1" applyAlignment="1">
      <alignment horizontal="left" indent="1"/>
    </xf>
    <xf numFmtId="165" fontId="7" fillId="0" borderId="10" xfId="0" applyNumberFormat="1" applyFont="1" applyBorder="1"/>
    <xf numFmtId="165" fontId="7" fillId="0" borderId="11" xfId="0" applyNumberFormat="1" applyFont="1" applyBorder="1" applyAlignment="1">
      <alignment horizontal="left" indent="2"/>
    </xf>
    <xf numFmtId="165" fontId="7" fillId="0" borderId="11" xfId="0" applyNumberFormat="1" applyFont="1" applyBorder="1"/>
    <xf numFmtId="0" fontId="10" fillId="0" borderId="12" xfId="0" applyFont="1" applyBorder="1"/>
    <xf numFmtId="165" fontId="7" fillId="0" borderId="13" xfId="0" applyNumberFormat="1" applyFont="1" applyBorder="1"/>
    <xf numFmtId="165" fontId="7" fillId="0" borderId="14" xfId="0" applyNumberFormat="1" applyFont="1" applyBorder="1"/>
    <xf numFmtId="165" fontId="7" fillId="0" borderId="8" xfId="0" applyNumberFormat="1" applyFont="1" applyBorder="1" applyAlignment="1">
      <alignment vertical="center"/>
    </xf>
    <xf numFmtId="0" fontId="12" fillId="0" borderId="0" xfId="0" applyFont="1"/>
    <xf numFmtId="9" fontId="7" fillId="0" borderId="6" xfId="2" applyFont="1" applyBorder="1"/>
    <xf numFmtId="9" fontId="7" fillId="0" borderId="9" xfId="2" applyFont="1" applyBorder="1"/>
    <xf numFmtId="165" fontId="7" fillId="0" borderId="15" xfId="0" applyNumberFormat="1" applyFont="1" applyBorder="1"/>
    <xf numFmtId="0" fontId="5" fillId="0" borderId="4" xfId="0" applyFont="1" applyBorder="1" applyAlignment="1">
      <alignment horizontal="left" indent="2"/>
    </xf>
    <xf numFmtId="0" fontId="5" fillId="0" borderId="4" xfId="0" applyFont="1" applyBorder="1" applyAlignment="1">
      <alignment horizontal="left" vertical="center" wrapText="1" indent="2"/>
    </xf>
    <xf numFmtId="9" fontId="5" fillId="0" borderId="1" xfId="2" applyFont="1" applyFill="1" applyBorder="1"/>
    <xf numFmtId="9" fontId="7" fillId="0" borderId="4" xfId="2" applyFont="1" applyFill="1" applyBorder="1"/>
    <xf numFmtId="9" fontId="5" fillId="0" borderId="4" xfId="2" applyFont="1" applyFill="1" applyBorder="1"/>
    <xf numFmtId="9" fontId="7" fillId="0" borderId="6" xfId="2" applyFont="1" applyFill="1" applyBorder="1"/>
    <xf numFmtId="9" fontId="7" fillId="0" borderId="9" xfId="2" applyFont="1" applyFill="1" applyBorder="1"/>
    <xf numFmtId="165" fontId="7" fillId="0" borderId="16" xfId="0" applyNumberFormat="1" applyFont="1" applyBorder="1"/>
    <xf numFmtId="0" fontId="0" fillId="5" borderId="0" xfId="0" applyFill="1"/>
    <xf numFmtId="0" fontId="13" fillId="5" borderId="0" xfId="0" applyFont="1" applyFill="1"/>
    <xf numFmtId="167" fontId="14" fillId="0" borderId="0" xfId="1" applyNumberFormat="1" applyFont="1" applyFill="1" applyBorder="1" applyAlignment="1">
      <alignment vertical="center"/>
    </xf>
    <xf numFmtId="0" fontId="18" fillId="3" borderId="0" xfId="0" applyFont="1" applyFill="1" applyAlignment="1">
      <alignment vertical="center"/>
    </xf>
    <xf numFmtId="0" fontId="14" fillId="0" borderId="0" xfId="0" applyFont="1" applyBorder="1" applyAlignment="1">
      <alignment vertical="center"/>
    </xf>
    <xf numFmtId="168" fontId="16" fillId="0" borderId="0" xfId="0" applyNumberFormat="1" applyFont="1" applyFill="1" applyBorder="1" applyAlignment="1"/>
    <xf numFmtId="0" fontId="17" fillId="0" borderId="0" xfId="0" applyFont="1" applyBorder="1" applyAlignment="1">
      <alignment vertical="center"/>
    </xf>
    <xf numFmtId="0" fontId="0" fillId="0" borderId="0" xfId="0" applyBorder="1"/>
    <xf numFmtId="0" fontId="15" fillId="0" borderId="0" xfId="0" applyFont="1" applyBorder="1" applyAlignment="1">
      <alignment vertical="center"/>
    </xf>
    <xf numFmtId="0" fontId="16" fillId="0" borderId="0" xfId="0" applyFont="1" applyFill="1" applyBorder="1" applyAlignment="1"/>
    <xf numFmtId="0" fontId="14" fillId="0" borderId="0" xfId="0" applyFont="1" applyBorder="1" applyAlignment="1">
      <alignment vertical="center" wrapText="1"/>
    </xf>
    <xf numFmtId="0" fontId="0" fillId="0" borderId="0" xfId="0" applyFill="1"/>
    <xf numFmtId="0" fontId="16" fillId="0" borderId="5" xfId="0" applyFont="1" applyFill="1" applyBorder="1" applyAlignment="1"/>
    <xf numFmtId="0" fontId="14" fillId="0" borderId="5" xfId="0" applyFont="1" applyBorder="1" applyAlignment="1">
      <alignment vertical="center"/>
    </xf>
    <xf numFmtId="0" fontId="14" fillId="0" borderId="5" xfId="0" applyFont="1" applyBorder="1" applyAlignment="1">
      <alignment vertical="center" wrapText="1"/>
    </xf>
    <xf numFmtId="0" fontId="15" fillId="0" borderId="5" xfId="0" applyFont="1" applyBorder="1" applyAlignment="1">
      <alignment vertical="center"/>
    </xf>
    <xf numFmtId="0" fontId="13" fillId="6" borderId="0" xfId="0" applyFont="1" applyFill="1"/>
    <xf numFmtId="0" fontId="0" fillId="6" borderId="0" xfId="0" applyFill="1"/>
    <xf numFmtId="0" fontId="21" fillId="2" borderId="0" xfId="0" applyFont="1" applyFill="1" applyBorder="1" applyAlignment="1">
      <alignment horizontal="left" vertical="center"/>
    </xf>
    <xf numFmtId="0" fontId="22" fillId="2" borderId="0" xfId="0" applyFont="1" applyFill="1" applyBorder="1" applyAlignment="1">
      <alignment vertical="center"/>
    </xf>
    <xf numFmtId="168" fontId="22" fillId="2" borderId="0" xfId="0" applyNumberFormat="1" applyFont="1" applyFill="1" applyBorder="1" applyAlignment="1"/>
    <xf numFmtId="167" fontId="22" fillId="2" borderId="0" xfId="1" applyNumberFormat="1" applyFont="1" applyFill="1" applyBorder="1" applyAlignment="1">
      <alignment vertical="center"/>
    </xf>
    <xf numFmtId="0" fontId="0" fillId="0" borderId="0" xfId="0" applyAlignment="1">
      <alignment horizontal="left" indent="1"/>
    </xf>
    <xf numFmtId="0" fontId="19" fillId="0" borderId="0" xfId="0" applyFont="1" applyFill="1" applyBorder="1" applyAlignment="1"/>
    <xf numFmtId="0" fontId="22" fillId="0" borderId="0" xfId="0" applyFont="1" applyFill="1" applyBorder="1" applyAlignment="1">
      <alignment vertical="center"/>
    </xf>
    <xf numFmtId="168" fontId="22" fillId="0" borderId="0" xfId="0" applyNumberFormat="1" applyFont="1" applyFill="1" applyBorder="1" applyAlignment="1"/>
    <xf numFmtId="167" fontId="22" fillId="0" borderId="0" xfId="1" applyNumberFormat="1" applyFont="1" applyFill="1" applyBorder="1" applyAlignment="1">
      <alignment vertical="center"/>
    </xf>
    <xf numFmtId="0" fontId="16" fillId="0" borderId="0" xfId="0" applyFont="1" applyFill="1" applyBorder="1" applyAlignment="1">
      <alignment horizontal="left" indent="1"/>
    </xf>
    <xf numFmtId="0" fontId="14" fillId="0" borderId="0" xfId="0" applyFont="1" applyBorder="1" applyAlignment="1">
      <alignment horizontal="left" vertical="center" indent="1"/>
    </xf>
    <xf numFmtId="0" fontId="19" fillId="0" borderId="0" xfId="0" applyFont="1" applyFill="1" applyBorder="1" applyAlignment="1">
      <alignment horizontal="left" indent="1"/>
    </xf>
    <xf numFmtId="0" fontId="23" fillId="0" borderId="0" xfId="0" applyFont="1"/>
    <xf numFmtId="167" fontId="24" fillId="0" borderId="0" xfId="1" applyNumberFormat="1" applyFont="1" applyFill="1" applyBorder="1" applyAlignment="1">
      <alignment vertical="center"/>
    </xf>
    <xf numFmtId="0" fontId="0" fillId="0" borderId="0" xfId="0" applyFill="1" applyAlignment="1">
      <alignment horizontal="left" indent="1"/>
    </xf>
    <xf numFmtId="0" fontId="25" fillId="0" borderId="0" xfId="0" applyFont="1" applyFill="1" applyAlignment="1">
      <alignment horizontal="left" indent="1"/>
    </xf>
    <xf numFmtId="0" fontId="26" fillId="3" borderId="0" xfId="0" applyFont="1" applyFill="1"/>
    <xf numFmtId="0" fontId="27" fillId="3" borderId="0" xfId="0" applyFont="1" applyFill="1"/>
    <xf numFmtId="0" fontId="28" fillId="0" borderId="0" xfId="0" applyFont="1"/>
    <xf numFmtId="0" fontId="28" fillId="0" borderId="0" xfId="0" applyFont="1" applyAlignment="1"/>
    <xf numFmtId="0" fontId="31" fillId="0" borderId="1" xfId="0" applyFont="1" applyBorder="1"/>
    <xf numFmtId="165" fontId="31" fillId="0" borderId="2" xfId="0" applyNumberFormat="1" applyFont="1" applyBorder="1"/>
    <xf numFmtId="165" fontId="31" fillId="0" borderId="3" xfId="0" applyNumberFormat="1" applyFont="1" applyBorder="1"/>
    <xf numFmtId="0" fontId="32" fillId="0" borderId="4" xfId="0" applyFont="1" applyBorder="1"/>
    <xf numFmtId="165" fontId="32" fillId="0" borderId="0" xfId="0" applyNumberFormat="1" applyFont="1" applyBorder="1"/>
    <xf numFmtId="169" fontId="32" fillId="0" borderId="5" xfId="0" applyNumberFormat="1" applyFont="1" applyBorder="1"/>
    <xf numFmtId="0" fontId="31" fillId="0" borderId="1" xfId="0" applyFont="1" applyBorder="1" applyAlignment="1">
      <alignment horizontal="left" indent="1"/>
    </xf>
    <xf numFmtId="169" fontId="31" fillId="0" borderId="3" xfId="0" applyNumberFormat="1" applyFont="1" applyBorder="1"/>
    <xf numFmtId="0" fontId="31" fillId="0" borderId="4" xfId="0" applyFont="1" applyBorder="1" applyAlignment="1">
      <alignment horizontal="left" indent="1"/>
    </xf>
    <xf numFmtId="165" fontId="31" fillId="0" borderId="0" xfId="0" applyNumberFormat="1" applyFont="1" applyBorder="1"/>
    <xf numFmtId="169" fontId="31" fillId="0" borderId="5" xfId="0" applyNumberFormat="1" applyFont="1" applyBorder="1"/>
    <xf numFmtId="0" fontId="31" fillId="0" borderId="9" xfId="0" applyFont="1" applyBorder="1" applyAlignment="1">
      <alignment horizontal="left" indent="1"/>
    </xf>
    <xf numFmtId="165" fontId="31" fillId="0" borderId="10" xfId="0" applyNumberFormat="1" applyFont="1" applyBorder="1"/>
    <xf numFmtId="169" fontId="31" fillId="0" borderId="11" xfId="0" applyNumberFormat="1" applyFont="1" applyBorder="1"/>
    <xf numFmtId="0" fontId="31" fillId="0" borderId="4" xfId="0" applyFont="1" applyBorder="1"/>
    <xf numFmtId="165" fontId="31" fillId="0" borderId="5" xfId="0" applyNumberFormat="1" applyFont="1" applyBorder="1"/>
    <xf numFmtId="165" fontId="32" fillId="0" borderId="10" xfId="0" applyNumberFormat="1" applyFont="1" applyBorder="1"/>
    <xf numFmtId="0" fontId="32" fillId="0" borderId="4" xfId="0" applyFont="1" applyBorder="1" applyAlignment="1">
      <alignment horizontal="left"/>
    </xf>
    <xf numFmtId="0" fontId="32" fillId="0" borderId="24" xfId="0" applyFont="1" applyBorder="1"/>
    <xf numFmtId="0" fontId="31" fillId="0" borderId="25" xfId="0" applyFont="1" applyBorder="1"/>
    <xf numFmtId="169" fontId="32" fillId="0" borderId="26" xfId="0" applyNumberFormat="1" applyFont="1" applyBorder="1"/>
    <xf numFmtId="0" fontId="32" fillId="0" borderId="17" xfId="0" applyFont="1" applyBorder="1"/>
    <xf numFmtId="165" fontId="32" fillId="0" borderId="0" xfId="0" applyNumberFormat="1" applyFont="1"/>
    <xf numFmtId="165" fontId="32" fillId="0" borderId="18" xfId="0" applyNumberFormat="1" applyFont="1" applyBorder="1"/>
    <xf numFmtId="0" fontId="32" fillId="0" borderId="19" xfId="0" applyFont="1" applyBorder="1"/>
    <xf numFmtId="0" fontId="31" fillId="0" borderId="2" xfId="0" applyFont="1" applyBorder="1"/>
    <xf numFmtId="169" fontId="32" fillId="0" borderId="20" xfId="0" applyNumberFormat="1" applyFont="1" applyBorder="1"/>
    <xf numFmtId="0" fontId="32" fillId="0" borderId="21" xfId="0" applyFont="1" applyBorder="1"/>
    <xf numFmtId="0" fontId="31" fillId="0" borderId="22" xfId="0" applyFont="1" applyBorder="1"/>
    <xf numFmtId="0" fontId="31" fillId="0" borderId="0" xfId="0" applyFont="1" applyBorder="1"/>
    <xf numFmtId="0" fontId="31" fillId="0" borderId="5" xfId="0" applyFont="1" applyBorder="1"/>
    <xf numFmtId="0" fontId="31" fillId="0" borderId="0" xfId="0" applyFont="1"/>
    <xf numFmtId="170" fontId="31" fillId="0" borderId="5" xfId="0" applyNumberFormat="1" applyFont="1" applyBorder="1"/>
    <xf numFmtId="0" fontId="35" fillId="0" borderId="4" xfId="0" applyFont="1" applyBorder="1" applyAlignment="1">
      <alignment horizontal="left"/>
    </xf>
    <xf numFmtId="0" fontId="35" fillId="0" borderId="0" xfId="0" applyFont="1" applyBorder="1"/>
    <xf numFmtId="0" fontId="35" fillId="0" borderId="5" xfId="0" applyFont="1" applyBorder="1"/>
    <xf numFmtId="0" fontId="35" fillId="0" borderId="4" xfId="0" quotePrefix="1" applyFont="1" applyBorder="1" applyAlignment="1">
      <alignment horizontal="left" indent="2"/>
    </xf>
    <xf numFmtId="0" fontId="35" fillId="0" borderId="0" xfId="0" applyFont="1"/>
    <xf numFmtId="0" fontId="31" fillId="0" borderId="9" xfId="0" applyFont="1" applyBorder="1"/>
    <xf numFmtId="0" fontId="31" fillId="0" borderId="10" xfId="0" applyFont="1" applyBorder="1"/>
    <xf numFmtId="0" fontId="31" fillId="0" borderId="11" xfId="0" applyFont="1" applyBorder="1"/>
    <xf numFmtId="0" fontId="28" fillId="0" borderId="0" xfId="0" applyFont="1" applyBorder="1"/>
    <xf numFmtId="0" fontId="32" fillId="0" borderId="27" xfId="0" applyFont="1" applyBorder="1"/>
    <xf numFmtId="169" fontId="32" fillId="0" borderId="28" xfId="0" applyNumberFormat="1" applyFont="1" applyBorder="1"/>
    <xf numFmtId="165" fontId="32" fillId="0" borderId="23" xfId="0" applyNumberFormat="1" applyFont="1" applyBorder="1"/>
    <xf numFmtId="165" fontId="31" fillId="0" borderId="0" xfId="0" applyNumberFormat="1" applyFont="1"/>
    <xf numFmtId="0" fontId="36" fillId="0" borderId="0" xfId="0" applyFont="1"/>
    <xf numFmtId="0" fontId="36" fillId="0" borderId="0" xfId="0" applyFont="1" applyAlignment="1">
      <alignment wrapText="1"/>
    </xf>
    <xf numFmtId="170" fontId="31" fillId="0" borderId="11" xfId="0" applyNumberFormat="1" applyFont="1" applyBorder="1"/>
    <xf numFmtId="0" fontId="37" fillId="3" borderId="0" xfId="0" applyFont="1" applyFill="1"/>
    <xf numFmtId="0" fontId="31" fillId="0" borderId="0" xfId="0" quotePrefix="1" applyFont="1" applyAlignment="1">
      <alignment horizontal="left"/>
    </xf>
    <xf numFmtId="0" fontId="28" fillId="0" borderId="1" xfId="0" applyFont="1" applyBorder="1"/>
    <xf numFmtId="165" fontId="38" fillId="0" borderId="2" xfId="0" applyNumberFormat="1" applyFont="1" applyBorder="1"/>
    <xf numFmtId="165" fontId="38" fillId="0" borderId="3" xfId="0" applyNumberFormat="1" applyFont="1" applyBorder="1"/>
    <xf numFmtId="0" fontId="31" fillId="0" borderId="4" xfId="0" applyFont="1" applyBorder="1" applyAlignment="1">
      <alignment horizontal="left"/>
    </xf>
    <xf numFmtId="0" fontId="35" fillId="0" borderId="9" xfId="0" applyFont="1" applyBorder="1"/>
    <xf numFmtId="0" fontId="35" fillId="0" borderId="10" xfId="0" applyFont="1" applyBorder="1"/>
    <xf numFmtId="0" fontId="35" fillId="0" borderId="11" xfId="0" applyFont="1" applyBorder="1"/>
    <xf numFmtId="0" fontId="37" fillId="0" borderId="0" xfId="0" applyFont="1" applyFill="1"/>
    <xf numFmtId="0" fontId="36" fillId="0" borderId="0" xfId="0" applyFont="1" applyFill="1"/>
    <xf numFmtId="167" fontId="36" fillId="0" borderId="0" xfId="1" applyNumberFormat="1" applyFont="1" applyFill="1"/>
    <xf numFmtId="169" fontId="36" fillId="0" borderId="0" xfId="0" applyNumberFormat="1" applyFont="1" applyFill="1"/>
    <xf numFmtId="164" fontId="36" fillId="0" borderId="0" xfId="0" applyNumberFormat="1" applyFont="1" applyFill="1"/>
    <xf numFmtId="0" fontId="36" fillId="0" borderId="0" xfId="0" applyFont="1" applyFill="1" applyAlignment="1">
      <alignment wrapText="1"/>
    </xf>
    <xf numFmtId="171" fontId="28" fillId="0" borderId="0" xfId="0" applyNumberFormat="1" applyFont="1" applyAlignment="1"/>
    <xf numFmtId="171" fontId="31" fillId="0" borderId="0" xfId="0" applyNumberFormat="1" applyFont="1"/>
    <xf numFmtId="0" fontId="39" fillId="7" borderId="4" xfId="0" applyFont="1" applyFill="1" applyBorder="1"/>
    <xf numFmtId="165" fontId="40" fillId="7" borderId="0" xfId="0" applyNumberFormat="1" applyFont="1" applyFill="1"/>
    <xf numFmtId="10" fontId="39" fillId="7" borderId="0" xfId="0" applyNumberFormat="1" applyFont="1" applyFill="1"/>
    <xf numFmtId="172" fontId="41" fillId="8" borderId="0" xfId="0" quotePrefix="1" applyNumberFormat="1" applyFont="1" applyFill="1" applyAlignment="1">
      <alignment horizontal="left"/>
    </xf>
    <xf numFmtId="169" fontId="42" fillId="0" borderId="5" xfId="0" applyNumberFormat="1" applyFont="1" applyBorder="1"/>
    <xf numFmtId="0" fontId="43" fillId="0" borderId="0" xfId="0" applyFont="1"/>
    <xf numFmtId="0" fontId="2" fillId="2" borderId="0" xfId="0" quotePrefix="1" applyFont="1" applyFill="1" applyAlignment="1">
      <alignment horizontal="right" vertical="center" wrapText="1"/>
    </xf>
    <xf numFmtId="0" fontId="2" fillId="3" borderId="0" xfId="0" quotePrefix="1" applyFont="1" applyFill="1" applyAlignment="1">
      <alignment horizontal="right" vertical="center" wrapText="1"/>
    </xf>
    <xf numFmtId="0" fontId="9" fillId="0" borderId="0" xfId="0" quotePrefix="1" applyFont="1" applyAlignment="1">
      <alignment horizontal="left" wrapText="1" indent="1"/>
    </xf>
    <xf numFmtId="0" fontId="2" fillId="3" borderId="0" xfId="0" quotePrefix="1" applyFont="1" applyFill="1" applyAlignment="1">
      <alignment horizontal="left" vertical="center" wrapText="1"/>
    </xf>
    <xf numFmtId="0" fontId="2" fillId="2" borderId="0" xfId="0" quotePrefix="1" applyFont="1" applyFill="1" applyAlignment="1">
      <alignment horizontal="left" vertical="center" wrapText="1"/>
    </xf>
    <xf numFmtId="0" fontId="35" fillId="0" borderId="4" xfId="0" quotePrefix="1" applyFont="1" applyBorder="1" applyAlignment="1">
      <alignment horizontal="left" wrapText="1" indent="2"/>
    </xf>
    <xf numFmtId="0" fontId="35" fillId="0" borderId="0" xfId="0" quotePrefix="1" applyFont="1" applyBorder="1" applyAlignment="1">
      <alignment horizontal="left" wrapText="1" indent="2"/>
    </xf>
    <xf numFmtId="0" fontId="35" fillId="0" borderId="5" xfId="0" quotePrefix="1" applyFont="1" applyBorder="1" applyAlignment="1">
      <alignment horizontal="left" wrapText="1" indent="2"/>
    </xf>
    <xf numFmtId="0" fontId="29" fillId="3" borderId="0" xfId="0" applyFont="1" applyFill="1" applyAlignment="1">
      <alignment vertical="center"/>
    </xf>
    <xf numFmtId="0" fontId="29" fillId="3" borderId="0" xfId="0" applyFont="1" applyFill="1" applyAlignment="1">
      <alignment horizontal="right" vertical="center" wrapText="1"/>
    </xf>
    <xf numFmtId="0" fontId="35" fillId="0" borderId="0" xfId="0" quotePrefix="1" applyFont="1" applyAlignment="1">
      <alignment horizontal="left" wrapText="1" indent="2"/>
    </xf>
    <xf numFmtId="0" fontId="29" fillId="3" borderId="10" xfId="0" applyFont="1" applyFill="1" applyBorder="1" applyAlignment="1">
      <alignment vertical="center"/>
    </xf>
    <xf numFmtId="0" fontId="29" fillId="3" borderId="10" xfId="0" applyFont="1" applyFill="1" applyBorder="1" applyAlignment="1">
      <alignment horizontal="right" vertical="center" wrapText="1"/>
    </xf>
  </cellXfs>
  <cellStyles count="4">
    <cellStyle name="Comma" xfId="1" builtinId="3"/>
    <cellStyle name="Normal" xfId="0" builtinId="0"/>
    <cellStyle name="Normal 8" xfId="3" xr:uid="{C53A95B6-7962-4790-B632-7F73A2604E3A}"/>
    <cellStyle name="Per cent" xfId="2" builtinId="5"/>
  </cellStyles>
  <dxfs count="0"/>
  <tableStyles count="0" defaultTableStyle="TableStyleMedium2" defaultPivotStyle="PivotStyleLight16"/>
  <colors>
    <mruColors>
      <color rgb="FFF37523"/>
      <color rgb="FF1136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tyles" Target="style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10</xdr:col>
      <xdr:colOff>567082</xdr:colOff>
      <xdr:row>4</xdr:row>
      <xdr:rowOff>20174</xdr:rowOff>
    </xdr:from>
    <xdr:to>
      <xdr:col>15</xdr:col>
      <xdr:colOff>34787</xdr:colOff>
      <xdr:row>9</xdr:row>
      <xdr:rowOff>179685</xdr:rowOff>
    </xdr:to>
    <xdr:sp macro="" textlink="">
      <xdr:nvSpPr>
        <xdr:cNvPr id="4" name="TextBox 18">
          <a:extLst>
            <a:ext uri="{FF2B5EF4-FFF2-40B4-BE49-F238E27FC236}">
              <a16:creationId xmlns:a16="http://schemas.microsoft.com/office/drawing/2014/main" id="{F22CB52E-DD24-44F4-B618-1F4653615657}"/>
            </a:ext>
          </a:extLst>
        </xdr:cNvPr>
        <xdr:cNvSpPr txBox="1"/>
      </xdr:nvSpPr>
      <xdr:spPr>
        <a:xfrm>
          <a:off x="10473082" y="1010774"/>
          <a:ext cx="2515705" cy="1112011"/>
        </a:xfrm>
        <a:prstGeom prst="rect">
          <a:avLst/>
        </a:prstGeom>
        <a:noFill/>
      </xdr:spPr>
      <xdr:txBody>
        <a:bodyPr wrap="square" rtlCol="0" anchor="ctr">
          <a:spAutoFit/>
        </a:bodyPr>
        <a:lstStyle>
          <a:defPPr>
            <a:defRPr lang="en-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2000" b="0" i="0" u="none" strike="noStrike" kern="1200" cap="none" spc="0" normalizeH="0" baseline="0">
              <a:ln>
                <a:noFill/>
              </a:ln>
              <a:solidFill>
                <a:schemeClr val="bg1"/>
              </a:solidFill>
              <a:effectLst/>
              <a:uLnTx/>
              <a:uFillTx/>
              <a:latin typeface="Verdana" panose="020B0604030504040204" pitchFamily="34" charset="0"/>
              <a:ea typeface="Verdana" panose="020B0604030504040204" pitchFamily="34" charset="0"/>
              <a:cs typeface="+mn-cs"/>
            </a:rPr>
            <a:t>Net cash / (debt)</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rPr>
            <a:t>$3bn</a:t>
          </a:r>
          <a:endParaRPr kumimoji="0" lang="en-NL"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endParaRPr>
        </a:p>
      </xdr:txBody>
    </xdr:sp>
    <xdr:clientData/>
  </xdr:twoCellAnchor>
  <xdr:twoCellAnchor>
    <xdr:from>
      <xdr:col>17</xdr:col>
      <xdr:colOff>17213</xdr:colOff>
      <xdr:row>2</xdr:row>
      <xdr:rowOff>70630</xdr:rowOff>
    </xdr:from>
    <xdr:to>
      <xdr:col>22</xdr:col>
      <xdr:colOff>492815</xdr:colOff>
      <xdr:row>6</xdr:row>
      <xdr:rowOff>86002</xdr:rowOff>
    </xdr:to>
    <xdr:sp macro="" textlink="">
      <xdr:nvSpPr>
        <xdr:cNvPr id="5" name="TextBox 18">
          <a:extLst>
            <a:ext uri="{FF2B5EF4-FFF2-40B4-BE49-F238E27FC236}">
              <a16:creationId xmlns:a16="http://schemas.microsoft.com/office/drawing/2014/main" id="{C1FBD2B1-82EC-4117-BF75-7537F960E4F8}"/>
            </a:ext>
          </a:extLst>
        </xdr:cNvPr>
        <xdr:cNvSpPr txBox="1"/>
      </xdr:nvSpPr>
      <xdr:spPr>
        <a:xfrm>
          <a:off x="14190413" y="565930"/>
          <a:ext cx="3523602" cy="901197"/>
        </a:xfrm>
        <a:prstGeom prst="rect">
          <a:avLst/>
        </a:prstGeom>
        <a:noFill/>
      </xdr:spPr>
      <xdr:txBody>
        <a:bodyPr wrap="square" rtlCol="0" anchor="ctr">
          <a:noAutofit/>
        </a:bodyPr>
        <a:lstStyle>
          <a:defPPr>
            <a:defRPr lang="en-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2000" b="0" i="0" u="none" strike="noStrike" kern="1200" cap="none" spc="0" normalizeH="0" baseline="0">
              <a:ln>
                <a:noFill/>
              </a:ln>
              <a:solidFill>
                <a:schemeClr val="bg1"/>
              </a:solidFill>
              <a:effectLst/>
              <a:uLnTx/>
              <a:uFillTx/>
              <a:latin typeface="Verdana" panose="020B0604030504040204" pitchFamily="34" charset="0"/>
              <a:ea typeface="Verdana" panose="020B0604030504040204" pitchFamily="34" charset="0"/>
              <a:cs typeface="+mn-cs"/>
            </a:rPr>
            <a:t>Net Asset Value</a:t>
          </a:r>
          <a:r>
            <a:rPr kumimoji="0" lang="en-GB" sz="2000" b="0"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rPr>
            <a:t>1</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rPr>
            <a:t>$216bn</a:t>
          </a:r>
          <a:endParaRPr kumimoji="0" lang="en-NL"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endParaRPr>
        </a:p>
      </xdr:txBody>
    </xdr:sp>
    <xdr:clientData/>
  </xdr:twoCellAnchor>
  <xdr:twoCellAnchor>
    <xdr:from>
      <xdr:col>9</xdr:col>
      <xdr:colOff>202052</xdr:colOff>
      <xdr:row>4</xdr:row>
      <xdr:rowOff>119228</xdr:rowOff>
    </xdr:from>
    <xdr:to>
      <xdr:col>10</xdr:col>
      <xdr:colOff>433563</xdr:colOff>
      <xdr:row>7</xdr:row>
      <xdr:rowOff>119737</xdr:rowOff>
    </xdr:to>
    <xdr:sp macro="" textlink="">
      <xdr:nvSpPr>
        <xdr:cNvPr id="6" name="TextBox 18">
          <a:extLst>
            <a:ext uri="{FF2B5EF4-FFF2-40B4-BE49-F238E27FC236}">
              <a16:creationId xmlns:a16="http://schemas.microsoft.com/office/drawing/2014/main" id="{262471CE-95FE-46A0-8E94-2330264F688D}"/>
            </a:ext>
          </a:extLst>
        </xdr:cNvPr>
        <xdr:cNvSpPr txBox="1"/>
      </xdr:nvSpPr>
      <xdr:spPr>
        <a:xfrm>
          <a:off x="9498452" y="1109828"/>
          <a:ext cx="841111" cy="572009"/>
        </a:xfrm>
        <a:prstGeom prst="rect">
          <a:avLst/>
        </a:prstGeom>
        <a:noFill/>
      </xdr:spPr>
      <xdr:txBody>
        <a:bodyPr wrap="square" rtlCol="0">
          <a:spAutoFit/>
        </a:bodyPr>
        <a:lstStyle>
          <a:defPPr>
            <a:defRPr lang="en-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3200" b="0" i="0" u="none" strike="noStrike" kern="1200" cap="none" spc="0" normalizeH="0" baseline="0">
              <a:ln>
                <a:noFill/>
              </a:ln>
              <a:solidFill>
                <a:schemeClr val="bg1"/>
              </a:solidFill>
              <a:effectLst/>
              <a:uLnTx/>
              <a:uFillTx/>
              <a:latin typeface="Verdana" panose="020B0604030504040204" pitchFamily="34" charset="0"/>
              <a:ea typeface="Verdana" panose="020B0604030504040204" pitchFamily="34" charset="0"/>
              <a:cs typeface="+mn-cs"/>
            </a:rPr>
            <a:t>+</a:t>
          </a:r>
          <a:endParaRPr kumimoji="0" lang="en-NL" sz="60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endParaRPr>
        </a:p>
      </xdr:txBody>
    </xdr:sp>
    <xdr:clientData/>
  </xdr:twoCellAnchor>
  <xdr:twoCellAnchor>
    <xdr:from>
      <xdr:col>15</xdr:col>
      <xdr:colOff>146836</xdr:colOff>
      <xdr:row>4</xdr:row>
      <xdr:rowOff>119917</xdr:rowOff>
    </xdr:from>
    <xdr:to>
      <xdr:col>16</xdr:col>
      <xdr:colOff>186327</xdr:colOff>
      <xdr:row>7</xdr:row>
      <xdr:rowOff>120426</xdr:rowOff>
    </xdr:to>
    <xdr:sp macro="" textlink="">
      <xdr:nvSpPr>
        <xdr:cNvPr id="7" name="TextBox 18">
          <a:extLst>
            <a:ext uri="{FF2B5EF4-FFF2-40B4-BE49-F238E27FC236}">
              <a16:creationId xmlns:a16="http://schemas.microsoft.com/office/drawing/2014/main" id="{1A22C952-6A1C-499F-ACBE-3CEE75C114E9}"/>
            </a:ext>
          </a:extLst>
        </xdr:cNvPr>
        <xdr:cNvSpPr txBox="1"/>
      </xdr:nvSpPr>
      <xdr:spPr>
        <a:xfrm>
          <a:off x="13100836" y="1110517"/>
          <a:ext cx="649091" cy="572009"/>
        </a:xfrm>
        <a:prstGeom prst="rect">
          <a:avLst/>
        </a:prstGeom>
        <a:noFill/>
      </xdr:spPr>
      <xdr:txBody>
        <a:bodyPr wrap="square" rtlCol="0">
          <a:spAutoFit/>
        </a:bodyPr>
        <a:lstStyle>
          <a:defPPr>
            <a:defRPr lang="en-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3200" b="0" i="0" u="none" strike="noStrike" kern="1200" cap="none" spc="0" normalizeH="0" baseline="0">
              <a:ln>
                <a:noFill/>
              </a:ln>
              <a:solidFill>
                <a:schemeClr val="bg1"/>
              </a:solidFill>
              <a:effectLst/>
              <a:uLnTx/>
              <a:uFillTx/>
              <a:latin typeface="Verdana" panose="020B0604030504040204" pitchFamily="34" charset="0"/>
              <a:ea typeface="Verdana" panose="020B0604030504040204" pitchFamily="34" charset="0"/>
              <a:cs typeface="+mn-cs"/>
            </a:rPr>
            <a:t>=</a:t>
          </a:r>
          <a:endParaRPr kumimoji="0" lang="en-NL" sz="60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endParaRPr>
        </a:p>
      </xdr:txBody>
    </xdr:sp>
    <xdr:clientData/>
  </xdr:twoCellAnchor>
  <xdr:twoCellAnchor>
    <xdr:from>
      <xdr:col>16</xdr:col>
      <xdr:colOff>319135</xdr:colOff>
      <xdr:row>6</xdr:row>
      <xdr:rowOff>147058</xdr:rowOff>
    </xdr:from>
    <xdr:to>
      <xdr:col>23</xdr:col>
      <xdr:colOff>340000</xdr:colOff>
      <xdr:row>12</xdr:row>
      <xdr:rowOff>112894</xdr:rowOff>
    </xdr:to>
    <xdr:sp macro="" textlink="">
      <xdr:nvSpPr>
        <xdr:cNvPr id="8" name="TextBox 18">
          <a:extLst>
            <a:ext uri="{FF2B5EF4-FFF2-40B4-BE49-F238E27FC236}">
              <a16:creationId xmlns:a16="http://schemas.microsoft.com/office/drawing/2014/main" id="{A2928286-BF17-4BE1-9EF0-60DC18FAA371}"/>
            </a:ext>
          </a:extLst>
        </xdr:cNvPr>
        <xdr:cNvSpPr txBox="1"/>
      </xdr:nvSpPr>
      <xdr:spPr>
        <a:xfrm>
          <a:off x="13889085" y="1537708"/>
          <a:ext cx="4288065" cy="1089786"/>
        </a:xfrm>
        <a:prstGeom prst="rect">
          <a:avLst/>
        </a:prstGeom>
        <a:noFill/>
      </xdr:spPr>
      <xdr:txBody>
        <a:bodyPr wrap="square" rtlCol="0" anchor="ctr">
          <a:spAutoFit/>
        </a:bodyPr>
        <a:lstStyle>
          <a:defPPr>
            <a:defRPr lang="en-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2000" b="0" i="0" u="none" strike="noStrike" kern="1200" cap="none" spc="0" normalizeH="0" baseline="0">
              <a:ln>
                <a:noFill/>
              </a:ln>
              <a:solidFill>
                <a:schemeClr val="bg1"/>
              </a:solidFill>
              <a:effectLst/>
              <a:uLnTx/>
              <a:uFillTx/>
              <a:latin typeface="Verdana" panose="020B0604030504040204" pitchFamily="34" charset="0"/>
              <a:ea typeface="Verdana" panose="020B0604030504040204" pitchFamily="34" charset="0"/>
              <a:cs typeface="+mn-cs"/>
            </a:rPr>
            <a:t>Net Asset Value per share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rPr>
            <a:t>€133</a:t>
          </a:r>
          <a:endParaRPr kumimoji="0" lang="en-NL" sz="4400" b="1" i="0" u="none" strike="noStrike" kern="1200" cap="none" spc="0" normalizeH="0" baseline="30000">
            <a:ln>
              <a:noFill/>
            </a:ln>
            <a:solidFill>
              <a:schemeClr val="bg1"/>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338137</xdr:colOff>
      <xdr:row>68</xdr:row>
      <xdr:rowOff>42863</xdr:rowOff>
    </xdr:from>
    <xdr:to>
      <xdr:col>16</xdr:col>
      <xdr:colOff>117869</xdr:colOff>
      <xdr:row>80</xdr:row>
      <xdr:rowOff>109244</xdr:rowOff>
    </xdr:to>
    <xdr:pic>
      <xdr:nvPicPr>
        <xdr:cNvPr id="3" name="Picture 2">
          <a:extLst>
            <a:ext uri="{FF2B5EF4-FFF2-40B4-BE49-F238E27FC236}">
              <a16:creationId xmlns:a16="http://schemas.microsoft.com/office/drawing/2014/main" id="{A2E53388-C6C0-410C-AE01-70FFB9DBE34E}"/>
            </a:ext>
          </a:extLst>
        </xdr:cNvPr>
        <xdr:cNvPicPr>
          <a:picLocks noChangeAspect="1"/>
        </xdr:cNvPicPr>
      </xdr:nvPicPr>
      <xdr:blipFill>
        <a:blip xmlns:r="http://schemas.openxmlformats.org/officeDocument/2006/relationships" r:embed="rId1"/>
        <a:stretch>
          <a:fillRect/>
        </a:stretch>
      </xdr:blipFill>
      <xdr:spPr>
        <a:xfrm>
          <a:off x="338137" y="8043863"/>
          <a:ext cx="9685732" cy="2352381"/>
        </a:xfrm>
        <a:prstGeom prst="rect">
          <a:avLst/>
        </a:prstGeom>
      </xdr:spPr>
    </xdr:pic>
    <xdr:clientData/>
  </xdr:twoCellAnchor>
  <xdr:twoCellAnchor editAs="oneCell">
    <xdr:from>
      <xdr:col>0</xdr:col>
      <xdr:colOff>95250</xdr:colOff>
      <xdr:row>27</xdr:row>
      <xdr:rowOff>19050</xdr:rowOff>
    </xdr:from>
    <xdr:to>
      <xdr:col>15</xdr:col>
      <xdr:colOff>236964</xdr:colOff>
      <xdr:row>39</xdr:row>
      <xdr:rowOff>180669</xdr:rowOff>
    </xdr:to>
    <xdr:pic>
      <xdr:nvPicPr>
        <xdr:cNvPr id="4" name="Picture 3">
          <a:extLst>
            <a:ext uri="{FF2B5EF4-FFF2-40B4-BE49-F238E27FC236}">
              <a16:creationId xmlns:a16="http://schemas.microsoft.com/office/drawing/2014/main" id="{B52E1303-8388-43F4-8BB4-4DCB8437E97E}"/>
            </a:ext>
          </a:extLst>
        </xdr:cNvPr>
        <xdr:cNvPicPr>
          <a:picLocks noChangeAspect="1"/>
        </xdr:cNvPicPr>
      </xdr:nvPicPr>
      <xdr:blipFill>
        <a:blip xmlns:r="http://schemas.openxmlformats.org/officeDocument/2006/relationships" r:embed="rId2"/>
        <a:stretch>
          <a:fillRect/>
        </a:stretch>
      </xdr:blipFill>
      <xdr:spPr>
        <a:xfrm>
          <a:off x="95250" y="209550"/>
          <a:ext cx="9285714" cy="2447619"/>
        </a:xfrm>
        <a:prstGeom prst="rect">
          <a:avLst/>
        </a:prstGeom>
      </xdr:spPr>
    </xdr:pic>
    <xdr:clientData/>
  </xdr:twoCellAnchor>
  <xdr:twoCellAnchor editAs="oneCell">
    <xdr:from>
      <xdr:col>0</xdr:col>
      <xdr:colOff>200025</xdr:colOff>
      <xdr:row>41</xdr:row>
      <xdr:rowOff>33338</xdr:rowOff>
    </xdr:from>
    <xdr:to>
      <xdr:col>15</xdr:col>
      <xdr:colOff>132215</xdr:colOff>
      <xdr:row>53</xdr:row>
      <xdr:rowOff>109243</xdr:rowOff>
    </xdr:to>
    <xdr:pic>
      <xdr:nvPicPr>
        <xdr:cNvPr id="5" name="Picture 4">
          <a:extLst>
            <a:ext uri="{FF2B5EF4-FFF2-40B4-BE49-F238E27FC236}">
              <a16:creationId xmlns:a16="http://schemas.microsoft.com/office/drawing/2014/main" id="{D477BA15-2E96-4A68-B79A-444AB3A904DD}"/>
            </a:ext>
          </a:extLst>
        </xdr:cNvPr>
        <xdr:cNvPicPr>
          <a:picLocks noChangeAspect="1"/>
        </xdr:cNvPicPr>
      </xdr:nvPicPr>
      <xdr:blipFill>
        <a:blip xmlns:r="http://schemas.openxmlformats.org/officeDocument/2006/relationships" r:embed="rId3"/>
        <a:stretch>
          <a:fillRect/>
        </a:stretch>
      </xdr:blipFill>
      <xdr:spPr>
        <a:xfrm>
          <a:off x="200025" y="2890838"/>
          <a:ext cx="9219065" cy="2361905"/>
        </a:xfrm>
        <a:prstGeom prst="rect">
          <a:avLst/>
        </a:prstGeom>
      </xdr:spPr>
    </xdr:pic>
    <xdr:clientData/>
  </xdr:twoCellAnchor>
  <xdr:twoCellAnchor editAs="oneCell">
    <xdr:from>
      <xdr:col>0</xdr:col>
      <xdr:colOff>285750</xdr:colOff>
      <xdr:row>55</xdr:row>
      <xdr:rowOff>28575</xdr:rowOff>
    </xdr:from>
    <xdr:to>
      <xdr:col>15</xdr:col>
      <xdr:colOff>236988</xdr:colOff>
      <xdr:row>67</xdr:row>
      <xdr:rowOff>161623</xdr:rowOff>
    </xdr:to>
    <xdr:pic>
      <xdr:nvPicPr>
        <xdr:cNvPr id="6" name="Picture 5">
          <a:extLst>
            <a:ext uri="{FF2B5EF4-FFF2-40B4-BE49-F238E27FC236}">
              <a16:creationId xmlns:a16="http://schemas.microsoft.com/office/drawing/2014/main" id="{5B708FE6-916D-414C-A8D9-05CC3F0B7D62}"/>
            </a:ext>
          </a:extLst>
        </xdr:cNvPr>
        <xdr:cNvPicPr>
          <a:picLocks noChangeAspect="1"/>
        </xdr:cNvPicPr>
      </xdr:nvPicPr>
      <xdr:blipFill>
        <a:blip xmlns:r="http://schemas.openxmlformats.org/officeDocument/2006/relationships" r:embed="rId4"/>
        <a:stretch>
          <a:fillRect/>
        </a:stretch>
      </xdr:blipFill>
      <xdr:spPr>
        <a:xfrm>
          <a:off x="285750" y="5553075"/>
          <a:ext cx="9238113" cy="2419048"/>
        </a:xfrm>
        <a:prstGeom prst="rect">
          <a:avLst/>
        </a:prstGeom>
      </xdr:spPr>
    </xdr:pic>
    <xdr:clientData/>
  </xdr:twoCellAnchor>
  <xdr:twoCellAnchor editAs="oneCell">
    <xdr:from>
      <xdr:col>0</xdr:col>
      <xdr:colOff>161925</xdr:colOff>
      <xdr:row>81</xdr:row>
      <xdr:rowOff>85725</xdr:rowOff>
    </xdr:from>
    <xdr:to>
      <xdr:col>15</xdr:col>
      <xdr:colOff>94115</xdr:colOff>
      <xdr:row>93</xdr:row>
      <xdr:rowOff>152106</xdr:rowOff>
    </xdr:to>
    <xdr:pic>
      <xdr:nvPicPr>
        <xdr:cNvPr id="7" name="Picture 6">
          <a:extLst>
            <a:ext uri="{FF2B5EF4-FFF2-40B4-BE49-F238E27FC236}">
              <a16:creationId xmlns:a16="http://schemas.microsoft.com/office/drawing/2014/main" id="{47C0EA6A-A033-4405-A907-1726DEFE0E57}"/>
            </a:ext>
          </a:extLst>
        </xdr:cNvPr>
        <xdr:cNvPicPr>
          <a:picLocks noChangeAspect="1"/>
        </xdr:cNvPicPr>
      </xdr:nvPicPr>
      <xdr:blipFill>
        <a:blip xmlns:r="http://schemas.openxmlformats.org/officeDocument/2006/relationships" r:embed="rId5"/>
        <a:stretch>
          <a:fillRect/>
        </a:stretch>
      </xdr:blipFill>
      <xdr:spPr>
        <a:xfrm>
          <a:off x="161925" y="10563225"/>
          <a:ext cx="9076190" cy="2352381"/>
        </a:xfrm>
        <a:prstGeom prst="rect">
          <a:avLst/>
        </a:prstGeom>
      </xdr:spPr>
    </xdr:pic>
    <xdr:clientData/>
  </xdr:twoCellAnchor>
  <xdr:twoCellAnchor editAs="oneCell">
    <xdr:from>
      <xdr:col>0</xdr:col>
      <xdr:colOff>171450</xdr:colOff>
      <xdr:row>95</xdr:row>
      <xdr:rowOff>19050</xdr:rowOff>
    </xdr:from>
    <xdr:to>
      <xdr:col>15</xdr:col>
      <xdr:colOff>122688</xdr:colOff>
      <xdr:row>107</xdr:row>
      <xdr:rowOff>123526</xdr:rowOff>
    </xdr:to>
    <xdr:pic>
      <xdr:nvPicPr>
        <xdr:cNvPr id="8" name="Picture 7">
          <a:extLst>
            <a:ext uri="{FF2B5EF4-FFF2-40B4-BE49-F238E27FC236}">
              <a16:creationId xmlns:a16="http://schemas.microsoft.com/office/drawing/2014/main" id="{8C61785C-3F9B-4097-AE1B-D193C908CCAA}"/>
            </a:ext>
          </a:extLst>
        </xdr:cNvPr>
        <xdr:cNvPicPr>
          <a:picLocks noChangeAspect="1"/>
        </xdr:cNvPicPr>
      </xdr:nvPicPr>
      <xdr:blipFill>
        <a:blip xmlns:r="http://schemas.openxmlformats.org/officeDocument/2006/relationships" r:embed="rId6"/>
        <a:stretch>
          <a:fillRect/>
        </a:stretch>
      </xdr:blipFill>
      <xdr:spPr>
        <a:xfrm>
          <a:off x="171450" y="13163550"/>
          <a:ext cx="9095238" cy="2390476"/>
        </a:xfrm>
        <a:prstGeom prst="rect">
          <a:avLst/>
        </a:prstGeom>
      </xdr:spPr>
    </xdr:pic>
    <xdr:clientData/>
  </xdr:twoCellAnchor>
  <xdr:twoCellAnchor editAs="oneCell">
    <xdr:from>
      <xdr:col>0</xdr:col>
      <xdr:colOff>295275</xdr:colOff>
      <xdr:row>109</xdr:row>
      <xdr:rowOff>38100</xdr:rowOff>
    </xdr:from>
    <xdr:to>
      <xdr:col>15</xdr:col>
      <xdr:colOff>294132</xdr:colOff>
      <xdr:row>121</xdr:row>
      <xdr:rowOff>142576</xdr:rowOff>
    </xdr:to>
    <xdr:pic>
      <xdr:nvPicPr>
        <xdr:cNvPr id="9" name="Picture 8">
          <a:extLst>
            <a:ext uri="{FF2B5EF4-FFF2-40B4-BE49-F238E27FC236}">
              <a16:creationId xmlns:a16="http://schemas.microsoft.com/office/drawing/2014/main" id="{3DE6A0FD-EBC2-4F54-9772-20B4C9921493}"/>
            </a:ext>
          </a:extLst>
        </xdr:cNvPr>
        <xdr:cNvPicPr>
          <a:picLocks noChangeAspect="1"/>
        </xdr:cNvPicPr>
      </xdr:nvPicPr>
      <xdr:blipFill>
        <a:blip xmlns:r="http://schemas.openxmlformats.org/officeDocument/2006/relationships" r:embed="rId7"/>
        <a:stretch>
          <a:fillRect/>
        </a:stretch>
      </xdr:blipFill>
      <xdr:spPr>
        <a:xfrm>
          <a:off x="295275" y="15849600"/>
          <a:ext cx="9142857" cy="2390476"/>
        </a:xfrm>
        <a:prstGeom prst="rect">
          <a:avLst/>
        </a:prstGeom>
      </xdr:spPr>
    </xdr:pic>
    <xdr:clientData/>
  </xdr:twoCellAnchor>
  <xdr:twoCellAnchor editAs="oneCell">
    <xdr:from>
      <xdr:col>0</xdr:col>
      <xdr:colOff>342900</xdr:colOff>
      <xdr:row>122</xdr:row>
      <xdr:rowOff>161925</xdr:rowOff>
    </xdr:from>
    <xdr:to>
      <xdr:col>15</xdr:col>
      <xdr:colOff>351281</xdr:colOff>
      <xdr:row>135</xdr:row>
      <xdr:rowOff>47330</xdr:rowOff>
    </xdr:to>
    <xdr:pic>
      <xdr:nvPicPr>
        <xdr:cNvPr id="10" name="Picture 9">
          <a:extLst>
            <a:ext uri="{FF2B5EF4-FFF2-40B4-BE49-F238E27FC236}">
              <a16:creationId xmlns:a16="http://schemas.microsoft.com/office/drawing/2014/main" id="{9800DEE3-1F02-4166-BFDF-CF2E1ACA960F}"/>
            </a:ext>
          </a:extLst>
        </xdr:cNvPr>
        <xdr:cNvPicPr>
          <a:picLocks noChangeAspect="1"/>
        </xdr:cNvPicPr>
      </xdr:nvPicPr>
      <xdr:blipFill>
        <a:blip xmlns:r="http://schemas.openxmlformats.org/officeDocument/2006/relationships" r:embed="rId8"/>
        <a:stretch>
          <a:fillRect/>
        </a:stretch>
      </xdr:blipFill>
      <xdr:spPr>
        <a:xfrm>
          <a:off x="342900" y="18449925"/>
          <a:ext cx="9152381" cy="2361905"/>
        </a:xfrm>
        <a:prstGeom prst="rect">
          <a:avLst/>
        </a:prstGeom>
      </xdr:spPr>
    </xdr:pic>
    <xdr:clientData/>
  </xdr:twoCellAnchor>
  <xdr:twoCellAnchor editAs="oneCell">
    <xdr:from>
      <xdr:col>19</xdr:col>
      <xdr:colOff>533400</xdr:colOff>
      <xdr:row>26</xdr:row>
      <xdr:rowOff>161925</xdr:rowOff>
    </xdr:from>
    <xdr:to>
      <xdr:col>30</xdr:col>
      <xdr:colOff>408752</xdr:colOff>
      <xdr:row>39</xdr:row>
      <xdr:rowOff>94949</xdr:rowOff>
    </xdr:to>
    <xdr:pic>
      <xdr:nvPicPr>
        <xdr:cNvPr id="11" name="Picture 10">
          <a:extLst>
            <a:ext uri="{FF2B5EF4-FFF2-40B4-BE49-F238E27FC236}">
              <a16:creationId xmlns:a16="http://schemas.microsoft.com/office/drawing/2014/main" id="{A0EA8829-C039-4254-965D-7E0B701DB747}"/>
            </a:ext>
          </a:extLst>
        </xdr:cNvPr>
        <xdr:cNvPicPr>
          <a:picLocks noChangeAspect="1"/>
        </xdr:cNvPicPr>
      </xdr:nvPicPr>
      <xdr:blipFill>
        <a:blip xmlns:r="http://schemas.openxmlformats.org/officeDocument/2006/relationships" r:embed="rId9"/>
        <a:stretch>
          <a:fillRect/>
        </a:stretch>
      </xdr:blipFill>
      <xdr:spPr>
        <a:xfrm>
          <a:off x="12115800" y="161925"/>
          <a:ext cx="6580952" cy="2409524"/>
        </a:xfrm>
        <a:prstGeom prst="rect">
          <a:avLst/>
        </a:prstGeom>
      </xdr:spPr>
    </xdr:pic>
    <xdr:clientData/>
  </xdr:twoCellAnchor>
  <xdr:twoCellAnchor editAs="oneCell">
    <xdr:from>
      <xdr:col>20</xdr:col>
      <xdr:colOff>0</xdr:colOff>
      <xdr:row>41</xdr:row>
      <xdr:rowOff>0</xdr:rowOff>
    </xdr:from>
    <xdr:to>
      <xdr:col>30</xdr:col>
      <xdr:colOff>142095</xdr:colOff>
      <xdr:row>53</xdr:row>
      <xdr:rowOff>85429</xdr:rowOff>
    </xdr:to>
    <xdr:pic>
      <xdr:nvPicPr>
        <xdr:cNvPr id="12" name="Picture 11">
          <a:extLst>
            <a:ext uri="{FF2B5EF4-FFF2-40B4-BE49-F238E27FC236}">
              <a16:creationId xmlns:a16="http://schemas.microsoft.com/office/drawing/2014/main" id="{8D773943-CE4D-404F-9057-872E6656734F}"/>
            </a:ext>
          </a:extLst>
        </xdr:cNvPr>
        <xdr:cNvPicPr>
          <a:picLocks noChangeAspect="1"/>
        </xdr:cNvPicPr>
      </xdr:nvPicPr>
      <xdr:blipFill>
        <a:blip xmlns:r="http://schemas.openxmlformats.org/officeDocument/2006/relationships" r:embed="rId10"/>
        <a:stretch>
          <a:fillRect/>
        </a:stretch>
      </xdr:blipFill>
      <xdr:spPr>
        <a:xfrm>
          <a:off x="12192000" y="2857500"/>
          <a:ext cx="6238095" cy="2371429"/>
        </a:xfrm>
        <a:prstGeom prst="rect">
          <a:avLst/>
        </a:prstGeom>
      </xdr:spPr>
    </xdr:pic>
    <xdr:clientData/>
  </xdr:twoCellAnchor>
  <xdr:twoCellAnchor editAs="oneCell">
    <xdr:from>
      <xdr:col>20</xdr:col>
      <xdr:colOff>0</xdr:colOff>
      <xdr:row>55</xdr:row>
      <xdr:rowOff>0</xdr:rowOff>
    </xdr:from>
    <xdr:to>
      <xdr:col>30</xdr:col>
      <xdr:colOff>361143</xdr:colOff>
      <xdr:row>67</xdr:row>
      <xdr:rowOff>133048</xdr:rowOff>
    </xdr:to>
    <xdr:pic>
      <xdr:nvPicPr>
        <xdr:cNvPr id="13" name="Picture 12">
          <a:extLst>
            <a:ext uri="{FF2B5EF4-FFF2-40B4-BE49-F238E27FC236}">
              <a16:creationId xmlns:a16="http://schemas.microsoft.com/office/drawing/2014/main" id="{6AE0F40B-CD86-4E92-A9D5-FE8AF8CD6850}"/>
            </a:ext>
          </a:extLst>
        </xdr:cNvPr>
        <xdr:cNvPicPr>
          <a:picLocks noChangeAspect="1"/>
        </xdr:cNvPicPr>
      </xdr:nvPicPr>
      <xdr:blipFill>
        <a:blip xmlns:r="http://schemas.openxmlformats.org/officeDocument/2006/relationships" r:embed="rId11"/>
        <a:stretch>
          <a:fillRect/>
        </a:stretch>
      </xdr:blipFill>
      <xdr:spPr>
        <a:xfrm>
          <a:off x="12192000" y="5524500"/>
          <a:ext cx="6457143" cy="2419048"/>
        </a:xfrm>
        <a:prstGeom prst="rect">
          <a:avLst/>
        </a:prstGeom>
      </xdr:spPr>
    </xdr:pic>
    <xdr:clientData/>
  </xdr:twoCellAnchor>
  <xdr:twoCellAnchor editAs="oneCell">
    <xdr:from>
      <xdr:col>20</xdr:col>
      <xdr:colOff>0</xdr:colOff>
      <xdr:row>69</xdr:row>
      <xdr:rowOff>0</xdr:rowOff>
    </xdr:from>
    <xdr:to>
      <xdr:col>30</xdr:col>
      <xdr:colOff>132571</xdr:colOff>
      <xdr:row>81</xdr:row>
      <xdr:rowOff>114000</xdr:rowOff>
    </xdr:to>
    <xdr:pic>
      <xdr:nvPicPr>
        <xdr:cNvPr id="14" name="Picture 13">
          <a:extLst>
            <a:ext uri="{FF2B5EF4-FFF2-40B4-BE49-F238E27FC236}">
              <a16:creationId xmlns:a16="http://schemas.microsoft.com/office/drawing/2014/main" id="{8BB3D166-B9A6-410A-B9A1-8945490A19DE}"/>
            </a:ext>
          </a:extLst>
        </xdr:cNvPr>
        <xdr:cNvPicPr>
          <a:picLocks noChangeAspect="1"/>
        </xdr:cNvPicPr>
      </xdr:nvPicPr>
      <xdr:blipFill>
        <a:blip xmlns:r="http://schemas.openxmlformats.org/officeDocument/2006/relationships" r:embed="rId12"/>
        <a:stretch>
          <a:fillRect/>
        </a:stretch>
      </xdr:blipFill>
      <xdr:spPr>
        <a:xfrm>
          <a:off x="12192000" y="8191500"/>
          <a:ext cx="6228571" cy="2400000"/>
        </a:xfrm>
        <a:prstGeom prst="rect">
          <a:avLst/>
        </a:prstGeom>
      </xdr:spPr>
    </xdr:pic>
    <xdr:clientData/>
  </xdr:twoCellAnchor>
  <xdr:twoCellAnchor editAs="oneCell">
    <xdr:from>
      <xdr:col>0</xdr:col>
      <xdr:colOff>142875</xdr:colOff>
      <xdr:row>1</xdr:row>
      <xdr:rowOff>47625</xdr:rowOff>
    </xdr:from>
    <xdr:to>
      <xdr:col>14</xdr:col>
      <xdr:colOff>303696</xdr:colOff>
      <xdr:row>13</xdr:row>
      <xdr:rowOff>133054</xdr:rowOff>
    </xdr:to>
    <xdr:pic>
      <xdr:nvPicPr>
        <xdr:cNvPr id="15" name="Picture 14">
          <a:extLst>
            <a:ext uri="{FF2B5EF4-FFF2-40B4-BE49-F238E27FC236}">
              <a16:creationId xmlns:a16="http://schemas.microsoft.com/office/drawing/2014/main" id="{EDE38880-8C57-40B6-B1FA-D703E3B9F0DB}"/>
            </a:ext>
          </a:extLst>
        </xdr:cNvPr>
        <xdr:cNvPicPr>
          <a:picLocks noChangeAspect="1"/>
        </xdr:cNvPicPr>
      </xdr:nvPicPr>
      <xdr:blipFill>
        <a:blip xmlns:r="http://schemas.openxmlformats.org/officeDocument/2006/relationships" r:embed="rId13"/>
        <a:stretch>
          <a:fillRect/>
        </a:stretch>
      </xdr:blipFill>
      <xdr:spPr>
        <a:xfrm>
          <a:off x="142875" y="238125"/>
          <a:ext cx="8828571" cy="2371429"/>
        </a:xfrm>
        <a:prstGeom prst="rect">
          <a:avLst/>
        </a:prstGeom>
      </xdr:spPr>
    </xdr:pic>
    <xdr:clientData/>
  </xdr:twoCellAnchor>
  <xdr:twoCellAnchor editAs="oneCell">
    <xdr:from>
      <xdr:col>0</xdr:col>
      <xdr:colOff>142875</xdr:colOff>
      <xdr:row>14</xdr:row>
      <xdr:rowOff>47625</xdr:rowOff>
    </xdr:from>
    <xdr:to>
      <xdr:col>14</xdr:col>
      <xdr:colOff>503696</xdr:colOff>
      <xdr:row>26</xdr:row>
      <xdr:rowOff>123530</xdr:rowOff>
    </xdr:to>
    <xdr:pic>
      <xdr:nvPicPr>
        <xdr:cNvPr id="16" name="Picture 15">
          <a:extLst>
            <a:ext uri="{FF2B5EF4-FFF2-40B4-BE49-F238E27FC236}">
              <a16:creationId xmlns:a16="http://schemas.microsoft.com/office/drawing/2014/main" id="{175443E7-5D4A-494B-B29C-1DC4531D4AF5}"/>
            </a:ext>
          </a:extLst>
        </xdr:cNvPr>
        <xdr:cNvPicPr>
          <a:picLocks noChangeAspect="1"/>
        </xdr:cNvPicPr>
      </xdr:nvPicPr>
      <xdr:blipFill>
        <a:blip xmlns:r="http://schemas.openxmlformats.org/officeDocument/2006/relationships" r:embed="rId14"/>
        <a:stretch>
          <a:fillRect/>
        </a:stretch>
      </xdr:blipFill>
      <xdr:spPr>
        <a:xfrm>
          <a:off x="142875" y="2714625"/>
          <a:ext cx="9028571" cy="2361905"/>
        </a:xfrm>
        <a:prstGeom prst="rect">
          <a:avLst/>
        </a:prstGeom>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41">
  <rv s="0">
    <v>https://www.bing.com/financeapi/forcetrigger?t=ah5lh7&amp;q=XHKG%3a700&amp;form=skydnc</v>
    <v>Learn more on Bing</v>
  </rv>
  <rv s="1">
    <v>0</v>
    <v>Tencent Holdings Limited (XHKG:700)</v>
    <v>2</v>
    <v>3</v>
    <v>Finance</v>
    <v>4</v>
    <v>en-GB</v>
    <v>ah5lh7</v>
    <v>268435456</v>
    <v>1</v>
    <v>Powered by Refinitiv</v>
    <v>674.08199999999999</v>
    <v>360</v>
    <v>1.2725</v>
    <v>-10.199999999999999</v>
    <v>-2.6494E-2</v>
    <v>HKD</v>
    <v>Tencent Holdings Limited is an investment holding company principally involved in the provision of value-added services (VAS) and online advertising services. The Company operates through three main segments. The VAS segment is mainly involved in provision of online/mobile games, community value-added services and applications across various Internet and mobile platforms. The Online Advertising segment is mainly engaged in display based and performance based advertisements. The Others segment is mainly involved in provision of payment related services, cloud services and other services.</v>
    <v>107348</v>
    <v>Hong Kong Stock Exchange</v>
    <v>XHKG</v>
    <v>XHKG</v>
    <v>Tencent Binhai Towers, No. 33 Haitian 2nd Road, Nanshan District, SHENZHEN, GUANGDONG, 518054 CN</v>
    <v>375.4</v>
    <v>Software &amp; IT Services</v>
    <v>Stock</v>
    <v>44631.301504629628</v>
    <v>0</v>
    <v>360</v>
    <v>3695713000000</v>
    <v>Tencent Holdings Limited</v>
    <v>Tencent Holdings Limited</v>
    <v>369</v>
    <v>15.61</v>
    <v>385</v>
    <v>374.8</v>
    <v>9604243000</v>
    <v>700</v>
    <v>Tencent Holdings Limited (XHKG:700)</v>
    <v>41259023</v>
    <v>28644190</v>
    <v>2004</v>
  </rv>
  <rv s="2">
    <v>1</v>
  </rv>
  <rv s="0">
    <v>https://www.bing.com/financeapi/forcetrigger?t=af83xm&amp;q=XFRA%3aDHER&amp;form=skydnc</v>
    <v>Learn more on Bing</v>
  </rv>
  <rv s="3">
    <v>5</v>
    <v>Delivery Hero SE (XFRA:DHER)</v>
    <v>2</v>
    <v>6</v>
    <v>Finance</v>
    <v>4</v>
    <v>en-GB</v>
    <v>af83xm</v>
    <v>268435456</v>
    <v>1</v>
    <v>Powered by Refinitiv</v>
    <v>147</v>
    <v>27.36</v>
    <v>0.57530000000000003</v>
    <v>0.32</v>
    <v>7.7780000000000002E-3</v>
    <v>EUR</v>
    <v>Delivery Hero SE is a Germany-based company, which is primarily engaged in the online food ordering industry. The Company operates as a provider of online food delivery services from restaurants and cafes. The Company offers pizza, burger, organic food, vegan cuisine, and Asian dishes, among others. Its portfolio of brands comprises Foodpanda, PedidosYa, Clickdelivery, Talabat, Yemeksepeti, Donesi, Hungerstation, Carriage, Otlob, Mjam and others. The Company operates globally, on the territory of more than 40 countries, comprising Europe, the Middle East, North Africa, Asia, and the Americas. The Company's services are available through Web version and mobile application.</v>
    <v>43838</v>
    <v>Deutsche Boerse AG</v>
    <v>XFRA</v>
    <v>XFRA</v>
    <v>Oranienburger Strasse 70, BERLIN, BERLIN, 10117 DE</v>
    <v>41.46</v>
    <v>Software &amp; IT Services</v>
    <v>Stock</v>
    <v>44631.296365740738</v>
    <v>3</v>
    <v>41.46</v>
    <v>11356960000</v>
    <v>Delivery Hero SE</v>
    <v>Delivery Hero SE</v>
    <v>41.46</v>
    <v>41.14</v>
    <v>41.46</v>
    <v>250982500</v>
    <v>DHER</v>
    <v>Delivery Hero SE (XFRA:DHER)</v>
    <v>1535</v>
    <v>1731810</v>
  </rv>
  <rv s="2">
    <v>4</v>
  </rv>
  <rv s="0">
    <v>https://www.bing.com/financeapi/forcetrigger?t=c1q4yc&amp;q=XHKG%3a9961&amp;form=skydnc</v>
    <v>Learn more on Bing</v>
  </rv>
  <rv s="4">
    <v>7</v>
    <v>Trip.com Group Limited (XHKG:9961)</v>
    <v>2</v>
    <v>8</v>
    <v>Finance</v>
    <v>4</v>
    <v>en-GB</v>
    <v>c1q4yc</v>
    <v>268435456</v>
    <v>1</v>
    <v>Powered by Refinitiv</v>
    <v>326</v>
    <v>163.1</v>
    <v>-14.2</v>
    <v>-7.5052999999999995E-2</v>
    <v>HKD</v>
    <v>Trip.com Group Limited, formerly Ctrip.com International, Ltd., is a travel service provider in China that provides accommodation booking, transportation ticketing, package tours and corporate travel management. The Company aggregates hotel and transportation information to help leisure and business travelers make reservations. The Company helps leisure travelers book travel packages and guided tours and helps corporate clients manage their travel needs. The Company also offers a range of travel-related services to meet the different booking and travel needs of leisure and business travelers, including visitor reviews, attraction tickets, travel-related financial services, car services, travel insurance services and passport services. The Company also offers package tours for independent leisure travelers, including tour groups, semi-tour groups and private groups, as well as package tours that require different transportation arrangements (such as cruise, buses or self-driving).</v>
    <v>33400</v>
    <v>Hong Kong Stock Exchange</v>
    <v>XHKG</v>
    <v>XHKG</v>
    <v>No. 99 Fu Quan Road, SHANGHAI, SHANGHAI, 200335 CN</v>
    <v>175.6</v>
    <v>Hotels &amp; Entertainment Services</v>
    <v>Stock</v>
    <v>44631.301516203705</v>
    <v>6</v>
    <v>163.1</v>
    <v>114933400000</v>
    <v>Trip.com Group Limited</v>
    <v>Trip.com Group Limited</v>
    <v>168</v>
    <v>63.96</v>
    <v>189.2</v>
    <v>175</v>
    <v>637456400</v>
    <v>9961</v>
    <v>Trip.com Group Limited (XHKG:9961)</v>
    <v>1097239</v>
    <v>608050</v>
  </rv>
  <rv s="2">
    <v>7</v>
  </rv>
  <rv s="0">
    <v>https://www.bing.com/financeapi/forcetrigger?t=a21v3m&amp;q=XNAS%3aRELY&amp;form=skydnc</v>
    <v>Learn more on Bing</v>
  </rv>
  <rv s="5">
    <v>9</v>
    <v>REMITLY GLOBAL, INC (XNAS:RELY)</v>
    <v>2</v>
    <v>10</v>
    <v>Finance</v>
    <v>11</v>
    <v>en-GB</v>
    <v>a21v3m</v>
    <v>268435456</v>
    <v>1</v>
    <v>Powered by Refinitiv</v>
    <v>53.65</v>
    <v>8.66</v>
    <v>-0.22</v>
    <v>-2.3060999999999998E-2</v>
    <v>0.5</v>
    <v>5.3648000000000001E-2</v>
    <v>USD</v>
    <v>Remitly Global Inc. is a digital financial services provider for immigrants. The Company serves customers who are primarily immigrants from developing countries who have moved away from their families to seek new opportunities. The Company offers services through its mobile application for cross-border remittances. It provides end to end process from the moment a customer connects their banking information to the application, they can send money home in minutes. Its customers and their families can also track the status of their transactions in real-time. The Company's features include digital experience, onboarding process, centralized portal for account management and customer support. It has partnered with various banks, such as Barclays, Chase, HSBC, and Wells Fargo, and other global payment providers, including Visa.</v>
    <v>1700</v>
    <v>Nasdaq Stock Market</v>
    <v>XNAS</v>
    <v>XNAS</v>
    <v>Remitly Global, Inc., 1111 3Rd Ave., 21St Floor, SEATTLE, WA, 98101 US</v>
    <v>9.44</v>
    <v>Professional &amp; Commercial Services</v>
    <v>Stock</v>
    <v>44630.978776423435</v>
    <v>9</v>
    <v>8.9700000000000006</v>
    <v>1529472580</v>
    <v>REMITLY GLOBAL, INC</v>
    <v>REMITLY GLOBAL, INC</v>
    <v>9.2899999999999991</v>
    <v>9.5399999999999991</v>
    <v>9.32</v>
    <v>9.82</v>
    <v>164106500</v>
    <v>RELY</v>
    <v>REMITLY GLOBAL, INC (XNAS:RELY)</v>
    <v>562540</v>
    <v>764154</v>
  </rv>
  <rv s="2">
    <v>10</v>
  </rv>
  <rv s="0">
    <v>https://www.bing.com/financeapi/forcetrigger?t=a2ojpr&amp;q=OTCM%3aMLRYY&amp;form=skydnc</v>
    <v>Learn more on Bing</v>
  </rv>
  <rv s="1">
    <v>0</v>
    <v>VK Company Limited (OTCM:MLRYY)</v>
    <v>2</v>
    <v>12</v>
    <v>Finance</v>
    <v>4</v>
    <v>en-GB</v>
    <v>a2ojpr</v>
    <v>268435456</v>
    <v>1</v>
    <v>Powered by Refinitiv</v>
    <v>24.5</v>
    <v>0.87</v>
    <v>0.58750000000000002</v>
    <v>0</v>
    <v>0</v>
    <v>USD</v>
    <v>VK Company Limited is a Cyprus-based company, developing e-commerce, Russian-language social networks and messengers. It participates in various businesses, including portals, social networking and communications, delivery services, online marketplaces, game developers and others. The Company's operating segments include e-mail, portal and IM; VKontakte (VK) and social networks; online games; search, e-commerce and other services. The e-mail, portal and IM segment includes e-mail, instant messaging services and the mail.ru portal together with media projects. The social networks segment includes Odnoklassniki (OK), My World and VK.com social networks. The online games segment comprises its browser-based, client-based and mobile games. The search, e-commerce and other services segment include search services, e-commerce and other projects.</v>
    <v>6300</v>
    <v>OTC Markets</v>
    <v>OTCM</v>
    <v>OTCM</v>
    <v>28 Oktovriou, 365, VASHIOTIS SEAFRONT, office 402, Neapoli, LIMASSOL, 3107 CY</v>
    <v>0.90110000000000001</v>
    <v>Media &amp; Publishing</v>
    <v>Stock</v>
    <v>44622.827246678127</v>
    <v>12</v>
    <v>0.90110000000000001</v>
    <v>220009200</v>
    <v>VK Company Limited</v>
    <v>VK Company Limited</v>
    <v>0.90110000000000001</v>
    <v>45.242800000000003</v>
    <v>0.90110000000000001</v>
    <v>0.90110000000000001</v>
    <v>237636900</v>
    <v>MLRYY</v>
    <v>VK Company Limited (OTCM:MLRYY)</v>
    <v>605</v>
    <v>631340</v>
    <v>2005</v>
  </rv>
  <rv s="2">
    <v>13</v>
  </rv>
  <rv s="0">
    <v>https://www.bing.com/financeapi/forcetrigger?t=br1qr7&amp;q=XNYS%3aSKIL&amp;form=skydnc</v>
    <v>Learn more on Bing</v>
  </rv>
  <rv s="6">
    <v>13</v>
    <v>SKILLSOFT CORP. (XNYS:SKIL)</v>
    <v>2</v>
    <v>14</v>
    <v>Finance</v>
    <v>11</v>
    <v>en-GB</v>
    <v>br1qr7</v>
    <v>268435456</v>
    <v>1</v>
    <v>Powered by Refinitiv</v>
    <v>12.88</v>
    <v>5.55</v>
    <v>-0.14000000000000001</v>
    <v>-2.2727000000000001E-2</v>
    <v>0</v>
    <v>0</v>
    <v>USD</v>
    <v>Skillsoft Corp, formerly Churchill Capital Corp II, is a provider of digital learning and talent solutions. The Company provides solutions that help organizations to develop and retain their employees and sell its broad portfolio of content to customers through its sales force. The Company's solutions include Skillsoft legacy learning content (Skillport), Percipio intelligent learning experience platform, and SumTotal, a SaaS-based Human Capital Management (HCM) solution, with a Talent Development platform. The Company operates in two segments: Skillport and SumTotal. The Skillsoft business engages in the sale, marketing and delivery of its content learning solutions, in areas such as Leadership and Business, Technology and Developer and Compliance. The SumTotal business provides a comprehensive and configurable solution that allows organizations to develop and retain the talent. The Company offers solutions to government agencies, educational institutions and resellers.</v>
    <v>2</v>
    <v>New York Stock Exchange</v>
    <v>XNYS</v>
    <v>XNYS</v>
    <v>300 Innovative Way, Suite 201, NASHUA, NH, 03062 US</v>
    <v>6.19</v>
    <v>Software &amp; IT Services</v>
    <v>Stock</v>
    <v>44630.881944444445</v>
    <v>15</v>
    <v>5.96</v>
    <v>801650290</v>
    <v>SKILLSOFT CORP.</v>
    <v>SKILLSOFT CORP.</v>
    <v>6.19</v>
    <v>0</v>
    <v>6.16</v>
    <v>6.02</v>
    <v>6.02</v>
    <v>133164500</v>
    <v>SKIL</v>
    <v>SKILLSOFT CORP. (XNYS:SKIL)</v>
    <v>177637</v>
    <v>303870</v>
    <v>2019</v>
  </rv>
  <rv s="2">
    <v>16</v>
  </rv>
  <rv s="0">
    <v>https://www.bing.com/financeapi/forcetrigger?t=c3or6h&amp;q=XNAS%3aUDMY&amp;form=skydnc</v>
    <v>Learn more on Bing</v>
  </rv>
  <rv s="7">
    <v>15</v>
    <v>UDEMY, INC. (XNAS:UDMY)</v>
    <v>2</v>
    <v>16</v>
    <v>Finance</v>
    <v>11</v>
    <v>en-GB</v>
    <v>c3or6h</v>
    <v>268435456</v>
    <v>1</v>
    <v>Powered by Refinitiv</v>
    <v>32.619999999999997</v>
    <v>10.220000000000001</v>
    <v>-0.08</v>
    <v>-6.855E-3</v>
    <v>0</v>
    <v>0</v>
    <v>USD</v>
    <v>Udemy, Inc. is an online learning platform provider. The Company offers online learning platform to provide Technical skills, business skills and personal development. The Company's platform provides approximately over 44 million learners with access to approximately over 183,000 courses in 75 languages and over 180 countries. Its courses can be accessed through direct-to-consumer or Udemy Business (UB) offerings. Courses offer learning objectives such as reskilling or upskilling in technology and business, enhancing soft skills, and personal development. Its learners receive access to interactive learning tools such as quizzes, exercises, and instructor questions-and-answers (Q&amp;A). It creates groups and adds users to their learning portal; assigns courses to individuals or groups; employees can learn anytime, anywhere, and measures engagement and course completion. The Company operates two segments: Consumer and Enterprise.</v>
    <v>1131</v>
    <v>Nasdaq Stock Market</v>
    <v>XNAS</v>
    <v>XNAS</v>
    <v>600 Harrison St., 3rd Floor, SAN FRANCISCO, CA, 94107 US</v>
    <v>11.68</v>
    <v>Software &amp; IT Services</v>
    <v>Stock</v>
    <v>44630.946115253908</v>
    <v>18</v>
    <v>11</v>
    <v>1592784725</v>
    <v>UDEMY, INC.</v>
    <v>UDEMY, INC.</v>
    <v>11.19</v>
    <v>11.67</v>
    <v>11.59</v>
    <v>11.59</v>
    <v>137427500</v>
    <v>UDMY</v>
    <v>UDEMY, INC. (XNAS:UDMY)</v>
    <v>193317</v>
    <v>380971</v>
    <v>2010</v>
  </rv>
  <rv s="2">
    <v>19</v>
  </rv>
  <rv s="0">
    <v>https://www.bing.com/financeapi/forcetrigger?t=c1tmkr&amp;q=XNYS%3aSMWB&amp;form=skydnc</v>
    <v>Learn more on Bing</v>
  </rv>
  <rv s="6">
    <v>13</v>
    <v>SIMILARWEB LTD (XNYS:SMWB)</v>
    <v>2</v>
    <v>14</v>
    <v>Finance</v>
    <v>17</v>
    <v>en-GB</v>
    <v>c1tmkr</v>
    <v>268435456</v>
    <v>1</v>
    <v>Powered by Refinitiv</v>
    <v>25.5</v>
    <v>11.88</v>
    <v>-0.73</v>
    <v>-5.4641000000000002E-2</v>
    <v>-1.01E-2</v>
    <v>-7.9969999999999998E-4</v>
    <v>USD</v>
    <v>Similarweb Ltd is an Israel-based company, which provides a online platform for digital intelligence, delivering a trusted, comprehensive and detailed view of the digital world. The platform collect, analyze and share the information with their clients to empowers customers to be competitive in their markets. It presents estimated statistics of websites and mobile applications.</v>
    <v>691</v>
    <v>New York Stock Exchange</v>
    <v>XNYS</v>
    <v>XNYS</v>
    <v>121 Derech Menachem Begin, 41St Floor, TEL AVIV-YAFO, 6701203 IL</v>
    <v>13.22</v>
    <v>Software &amp; IT Services</v>
    <v>Stock</v>
    <v>44631.000000068751</v>
    <v>21</v>
    <v>12.35</v>
    <v>945297907</v>
    <v>SIMILARWEB LTD</v>
    <v>SIMILARWEB LTD</v>
    <v>13.17</v>
    <v>0</v>
    <v>13.36</v>
    <v>12.63</v>
    <v>12.619899999999999</v>
    <v>74845440</v>
    <v>SMWB</v>
    <v>SIMILARWEB LTD (XNYS:SMWB)</v>
    <v>54286</v>
    <v>105691</v>
    <v>2009</v>
  </rv>
  <rv s="2">
    <v>22</v>
  </rv>
  <rv s="0">
    <v>https://www.bing.com/financeapi/forcetrigger?t=amwdr7&amp;q=XSTO%3aSINCH&amp;form=skydnc</v>
    <v>Learn more on Bing</v>
  </rv>
  <rv s="8">
    <v>18</v>
    <v>Sinch AB (publ) (XSTO:SINCH)</v>
    <v>2</v>
    <v>19</v>
    <v>Finance</v>
    <v>20</v>
    <v>en-GB</v>
    <v>amwdr7</v>
    <v>268435456</v>
    <v>1</v>
    <v>Powered by Refinitiv</v>
    <v>1804</v>
    <v>59.8</v>
    <v>1.1518999999999999</v>
    <v>-4.28</v>
    <v>-5.5468999999999997E-2</v>
    <v>SEK</v>
    <v>Sinch AB (publ), formerly CLX Communications AB (publ), is a Sweden-based company primarily engaged in the provision of cloud computing services under the brand Sinch. It operates a communication platform, which enables business entities to communicate with their customers. The Company's activities are divided into four operating segments: Enterprise Division, Operator Division, Sinch Voice &amp; Video, and Vehicle. The Enterprise division is responsible for handling messages for enterprises via Short Message Service (SMS), voice and mobile data, among others. The Operator segment provides software, licenses and technical support to mobile operators. The Sinch Voice &amp; Video segment covers the Company's real-time voice and video products. The Vehicle segment offers a mobile video marketing platform.</v>
    <v>1775</v>
    <v>NASDAQ Stockholm</v>
    <v>XSTO</v>
    <v>XSTO</v>
    <v>Lindhagensgatan 74, STOCKHOLM, STOCKHOLM, 112 18 SE</v>
    <v>78.319999999999993</v>
    <v>Software &amp; IT Services</v>
    <v>Stock</v>
    <v>44630.708333333336</v>
    <v>24</v>
    <v>72.2</v>
    <v>61363180000</v>
    <v>Sinch AB (publ)</v>
    <v>Sinch AB (publ)</v>
    <v>77.959999999999994</v>
    <v>59.3</v>
    <v>77.16</v>
    <v>72.88</v>
    <v>795271900</v>
    <v>SINCH</v>
    <v>Sinch AB (publ) (XSTO:SINCH)</v>
    <v>4247579</v>
    <v>5356630</v>
  </rv>
  <rv s="2">
    <v>25</v>
  </rv>
  <rv s="0">
    <v>https://www.bing.com/financeapi/forcetrigger?t=bwtc7w&amp;q=XNYS%3aBKKT&amp;form=skydnc</v>
    <v>Learn more on Bing</v>
  </rv>
  <rv s="6">
    <v>13</v>
    <v>BAKKT HOLDINGS, INC. (XNYS:BKKT)</v>
    <v>2</v>
    <v>14</v>
    <v>Finance</v>
    <v>17</v>
    <v>en-GB</v>
    <v>bwtc7w</v>
    <v>268435456</v>
    <v>1</v>
    <v>Powered by Refinitiv</v>
    <v>50.8</v>
    <v>3.31</v>
    <v>-0.3</v>
    <v>-5.3380999999999998E-2</v>
    <v>0</v>
    <v>0</v>
    <v>USD</v>
    <v>Bakkt Holdings, Inc., formerly VPC Impact Acquisition Holdings, is a digital asset marketplace that enables consumers to buy, sell, store and spend digital assets. The digital asset market includes cryptocurrencies, gift cards, loyalty points and miles. Its consumer offerings include cryptocurrency trading platform, track and convert rewards, spend payments, manage and buy gift cards and Bakkt application. Its businesses offerings include crypto services, crypto rewards, powering loyalty programs and digital assets payments. Its institutions offerings include crypto custody and crypto derivatives. The Company’s platform enables merchants and brands to create compelling experiences to attract new customers and engage existing customers.</v>
    <v>0</v>
    <v>New York Stock Exchange</v>
    <v>XNYS</v>
    <v>XNYS</v>
    <v>10000 Avalon Boulevard, Suite 1000, ALPHARETTA, GA, 30009 US</v>
    <v>5.43</v>
    <v>Financial Technology (Fintech) &amp; Infrastructure</v>
    <v>Stock</v>
    <v>44631.041377453126</v>
    <v>27</v>
    <v>5.1100000000000003</v>
    <v>1486889000</v>
    <v>BAKKT HOLDINGS, INC.</v>
    <v>BAKKT HOLDINGS, INC.</v>
    <v>5.31</v>
    <v>0</v>
    <v>5.62</v>
    <v>5.32</v>
    <v>5.32</v>
    <v>264570900</v>
    <v>BKKT</v>
    <v>BAKKT HOLDINGS, INC. (XNYS:BKKT)</v>
    <v>4220595</v>
    <v>16264304</v>
    <v>2020</v>
  </rv>
  <rv s="2">
    <v>28</v>
  </rv>
  <rv s="0">
    <v>https://www.bing.com/financeapi/forcetrigger?t=brgyhw&amp;q=XJSE%3aPRX&amp;form=skydnc</v>
    <v>Learn more on Bing</v>
  </rv>
  <rv s="9">
    <v>21</v>
    <v>Prosus NV (XJSE:PRX)</v>
    <v>2</v>
    <v>22</v>
    <v>Finance</v>
    <v>23</v>
    <v>en-GB</v>
    <v>brgyhw</v>
    <v>268435456</v>
    <v>1</v>
    <v>Powered by Refinitiv</v>
    <v>182303</v>
    <v>76901</v>
    <v>-840</v>
    <v>-9.5909999999999988E-3</v>
    <v>ZAc</v>
    <v>Prosus NV, formerly Myriad International Holdings NV, is a Netherland-based global consumer Internet group. The Company is organized into six business areas: Classifieds, Payments &amp; Fintech, Food delivery, Etail, Ventures and Travel. It also holds investments in listed Social &amp; Internet assets. The Classifieds business area manages mobile and digital marketplaces. The Payments &amp; Fintech business area includes PayU, a Payment Service Platform. The Food delivery business area manages food delivery companies. The Travel business area operates a travel online platform. The Etail business area includes business to consumer e-commerce companies. The Venture business area looks for and invests in early stage companies.</v>
    <v>23874</v>
    <v>Johannesburg Stock Exchange</v>
    <v>XJSE</v>
    <v>XJSE</v>
    <v>Symphony Offices, Gustav Mahlerplein 5, AMSTERDAM, NOORD-HOLLAND, 1082 MS NL</v>
    <v>86898</v>
    <v>Software &amp; IT Services</v>
    <v>Stock</v>
    <v>44631.301388888889</v>
    <v>30</v>
    <v>83843</v>
    <v>111790100000</v>
    <v>Prosus NV</v>
    <v>Prosus NV</v>
    <v>84100</v>
    <v>19.72</v>
    <v>87580</v>
    <v>86740</v>
    <v>2073644000</v>
    <v>PRX</v>
    <v>Prosus NV (XJSE:PRX)</v>
    <v>45484</v>
    <v>3681620</v>
    <v>1997</v>
  </rv>
  <rv s="2">
    <v>31</v>
  </rv>
  <rv s="10">
    <v>24</v>
    <v>USD/HKD</v>
    <v>25</v>
    <v>26</v>
    <v>Finance</v>
    <v>27</v>
    <v>en-GB</v>
    <v>avynz2</v>
    <v>268435456</v>
    <v>1</v>
    <v>Powered by Refinitiv</v>
    <v>7.8293999999999997</v>
    <v>7.7560000000000002</v>
    <v>2.7000000000000001E-3</v>
    <v>3.4520000000000004E-4</v>
    <v>HKD</v>
    <v>USD</v>
    <v>7.8293999999999997</v>
    <v>Currency Pair</v>
    <v>44631.311874999999</v>
    <v>7.8212000000000002</v>
    <v>US Dollar/Hong Kong Dollar FX Spot Rate</v>
    <v>7.8224999999999998</v>
    <v>7.8224999999999998</v>
    <v>7.8251999999999997</v>
    <v>USDHKD</v>
    <v>USD/HKD</v>
  </rv>
  <rv s="2">
    <v>33</v>
  </rv>
  <rv s="10">
    <v>24</v>
    <v>USD/EUR</v>
    <v>25</v>
    <v>28</v>
    <v>Finance</v>
    <v>27</v>
    <v>en-GB</v>
    <v>avyn9c</v>
    <v>268435456</v>
    <v>1</v>
    <v>Powered by Refinitiv</v>
    <v>0.92530000000000001</v>
    <v>0.81510000000000005</v>
    <v>-8.0000000000000004E-4</v>
    <v>-8.7889999999999995E-4</v>
    <v>EUR</v>
    <v>USD</v>
    <v>0.91059999999999997</v>
    <v>Currency Pair</v>
    <v>44631.311909722222</v>
    <v>0.90759999999999996</v>
    <v>US Dollar/Euro FX Cross Rate</v>
    <v>0.91020000000000001</v>
    <v>0.91020000000000001</v>
    <v>0.90939999999999999</v>
    <v>USDEUR</v>
    <v>USD/EUR</v>
  </rv>
  <rv s="2">
    <v>35</v>
  </rv>
  <rv s="10">
    <v>24</v>
    <v>USD/SEK</v>
    <v>25</v>
    <v>29</v>
    <v>Finance</v>
    <v>27</v>
    <v>en-GB</v>
    <v>avyt52</v>
    <v>268435456</v>
    <v>1</v>
    <v>Powered by Refinitiv</v>
    <v>10.069100000000001</v>
    <v>8.2329000000000008</v>
    <v>3.5999999999999999E-3</v>
    <v>3.7170000000000004E-4</v>
    <v>SEK</v>
    <v>USD</v>
    <v>9.7140000000000004</v>
    <v>Currency Pair</v>
    <v>44631.311956018515</v>
    <v>9.6655999999999995</v>
    <v>US Dollar/Swedish Krona FX Spot Rate</v>
    <v>9.6752000000000002</v>
    <v>9.6849000000000007</v>
    <v>9.6884999999999994</v>
    <v>USDSEK</v>
    <v>USD/SEK</v>
  </rv>
  <rv s="2">
    <v>37</v>
  </rv>
  <rv s="10">
    <v>24</v>
    <v>USD/ZAR</v>
    <v>25</v>
    <v>30</v>
    <v>Finance</v>
    <v>27</v>
    <v>en-GB</v>
    <v>avysvh</v>
    <v>268435456</v>
    <v>1</v>
    <v>Powered by Refinitiv</v>
    <v>16.363</v>
    <v>13.3925</v>
    <v>3.5499999999999997E-2</v>
    <v>2.362E-3</v>
    <v>ZAR</v>
    <v>USD</v>
    <v>15.094799999999999</v>
    <v>Currency Pair</v>
    <v>44631.311944444446</v>
    <v>15.04</v>
    <v>US Dollar/South African Rand FX Spot Rate</v>
    <v>15.0488</v>
    <v>15.0327</v>
    <v>15.068199999999999</v>
    <v>USDZAR</v>
    <v>USD/ZAR</v>
  </rv>
  <rv s="2">
    <v>39</v>
  </rv>
</rvData>
</file>

<file path=xl/richData/rdrichvaluestructure.xml><?xml version="1.0" encoding="utf-8"?>
<rvStructures xmlns="http://schemas.microsoft.com/office/spreadsheetml/2017/richdata" count="11">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s>
  <s t="_linkedentitycore">
    <k n="_Display" t="spb"/>
    <k n="_DisplayString" t="s"/>
    <k n="_Flags" t="spb"/>
    <k n="_Format" t="spb"/>
    <k n="_Icon" t="s"/>
    <k n="_SubLabel" t="spb"/>
    <k n="%EntityCulture" t="s"/>
    <k n="%EntityId" t="s"/>
    <k n="%EntityServiceId"/>
    <k n="%IsRefreshable" t="b"/>
    <k n="%ProviderInfo" t="s"/>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linkedentitycore">
    <k n="_Display" t="spb"/>
    <k n="_DisplayString" t="s"/>
    <k n="_Flags" t="spb"/>
    <k n="_Format" t="spb"/>
    <k n="_Icon" t="s"/>
    <k n="_SubLabel" t="spb"/>
    <k n="%EntityCulture" t="s"/>
    <k n="%EntityId" t="s"/>
    <k n="%EntityServiceId"/>
    <k n="%IsRefreshable" t="b"/>
    <k n="%ProviderInfo" t="s"/>
    <k n="52 week high"/>
    <k n="52 week low"/>
    <k n="Change"/>
    <k n="Change (%)"/>
    <k n="Change (Extended hours)"/>
    <k n="Change %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s>
  <s t="_linkedentitycore">
    <k n="_Display" t="spb"/>
    <k n="_DisplayString" t="s"/>
    <k n="_Flags" t="spb"/>
    <k n="_Format" t="spb"/>
    <k n="_Icon" t="s"/>
    <k n="_SubLabel" t="spb"/>
    <k n="%EntityCulture" t="s"/>
    <k n="%EntityId" t="s"/>
    <k n="%EntityServiceId"/>
    <k n="%IsRefreshable" t="b"/>
    <k n="%ProviderInfo" t="s"/>
    <k n="52 week high"/>
    <k n="52 week low"/>
    <k n="Change"/>
    <k n="Change (%)"/>
    <k n="Change (Extended hours)"/>
    <k n="Change %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_Display" t="spb"/>
    <k n="_DisplayString" t="s"/>
    <k n="_Flags" t="spb"/>
    <k n="_Format" t="spb"/>
    <k n="_Icon" t="s"/>
    <k n="_SubLabel" t="spb"/>
    <k n="%EntityCulture" t="s"/>
    <k n="%EntityId" t="s"/>
    <k n="%EntityServiceId"/>
    <k n="%IsRefreshable" t="b"/>
    <k n="%ProviderInfo" t="s"/>
    <k n="52 week high"/>
    <k n="52 week low"/>
    <k n="Change"/>
    <k n="Change (%)"/>
    <k n="Change (Extended hours)"/>
    <k n="Change %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linkedentitycore">
    <k n="_Display" t="spb"/>
    <k n="_DisplayString" t="s"/>
    <k n="_Flags" t="spb"/>
    <k n="_Format" t="spb"/>
    <k n="_Icon" t="s"/>
    <k n="_SubLabel" t="spb"/>
    <k n="%EntityCulture" t="s"/>
    <k n="%EntityId" t="s"/>
    <k n="%EntityServiceId"/>
    <k n="%IsRefreshable" t="b"/>
    <k n="%ProviderInfo" t="s"/>
    <k n="52 week high"/>
    <k n="52 week low"/>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_Display" t="spb"/>
    <k n="_DisplayString" t="s"/>
    <k n="_Flags" t="spb"/>
    <k n="_Format" t="spb"/>
    <k n="_Icon" t="s"/>
    <k n="_SubLabel" t="spb"/>
    <k n="%EntityCulture" t="s"/>
    <k n="%EntityId" t="s"/>
    <k n="%EntityServiceId"/>
    <k n="%IsRefreshable" t="b"/>
    <k n="%ProviderInfo" t="s"/>
    <k n="52 week high"/>
    <k n="52 week low"/>
    <k n="Change"/>
    <k n="Change (%)"/>
    <k n="Currency" t="s"/>
    <k n="From currency" t="s"/>
    <k n="High"/>
    <k n="Instrument type" t="s"/>
    <k n="Last trade time"/>
    <k n="Low"/>
    <k n="Name" t="s"/>
    <k n="Open"/>
    <k n="Previous close"/>
    <k n="Price"/>
    <k n="Ticker symbol" t="s"/>
    <k n="UniqueName" t="s"/>
  </s>
</rvStructures>
</file>

<file path=xl/richData/rdsupportingpropertybag.xml><?xml version="1.0" encoding="utf-8"?>
<supportingPropertyBags xmlns="http://schemas.microsoft.com/office/spreadsheetml/2017/richdata2">
  <spbArrays count="9">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31">
    <spb s="0">
      <v>0</v>
      <v>Name</v>
      <v>LearnMoreOnLink</v>
    </spb>
    <spb s="1">
      <v>0</v>
      <v>0</v>
      <v>0</v>
    </spb>
    <spb s="2">
      <v>1</v>
      <v>1</v>
      <v>1</v>
      <v>1</v>
    </spb>
    <spb s="3">
      <v>1</v>
      <v>2</v>
      <v>2</v>
      <v>1</v>
      <v>3</v>
      <v>1</v>
      <v>1</v>
      <v>1</v>
      <v>4</v>
      <v>4</v>
      <v>5</v>
      <v>6</v>
      <v>1</v>
      <v>1</v>
      <v>1</v>
      <v>4</v>
      <v>7</v>
      <v>8</v>
      <v>9</v>
      <v>4</v>
    </spb>
    <spb s="4">
      <v>Delayed 15 minutes</v>
      <v>from previous close</v>
      <v>from previous close</v>
      <v>GMT</v>
    </spb>
    <spb s="0">
      <v>1</v>
      <v>Name</v>
      <v>LearnMoreOnLink</v>
    </spb>
    <spb s="5">
      <v>10</v>
      <v>2</v>
      <v>10</v>
      <v>3</v>
      <v>10</v>
      <v>10</v>
      <v>10</v>
      <v>4</v>
      <v>4</v>
      <v>5</v>
      <v>11</v>
      <v>10</v>
      <v>10</v>
      <v>10</v>
      <v>4</v>
      <v>7</v>
      <v>9</v>
      <v>4</v>
    </spb>
    <spb s="0">
      <v>2</v>
      <v>Name</v>
      <v>LearnMoreOnLink</v>
    </spb>
    <spb s="6">
      <v>1</v>
      <v>2</v>
      <v>1</v>
      <v>3</v>
      <v>1</v>
      <v>1</v>
      <v>1</v>
      <v>4</v>
      <v>4</v>
      <v>5</v>
      <v>6</v>
      <v>1</v>
      <v>1</v>
      <v>1</v>
      <v>4</v>
      <v>7</v>
      <v>9</v>
      <v>4</v>
    </spb>
    <spb s="0">
      <v>3</v>
      <v>Name</v>
      <v>LearnMoreOnLink</v>
    </spb>
    <spb s="7">
      <v>12</v>
      <v>12</v>
      <v>3</v>
      <v>12</v>
      <v>12</v>
      <v>12</v>
      <v>4</v>
      <v>4</v>
      <v>5</v>
      <v>13</v>
      <v>12</v>
      <v>12</v>
      <v>12</v>
      <v>4</v>
      <v>7</v>
      <v>9</v>
      <v>4</v>
      <v>12</v>
      <v>12</v>
      <v>5</v>
    </spb>
    <spb s="8">
      <v>at close</v>
      <v>from previous close</v>
      <v>from previous close</v>
      <v>Source: Nasdaq Last Sale</v>
      <v>GMT</v>
      <v>Real-Time Nasdaq Last Sale</v>
      <v>from close</v>
      <v>from close</v>
    </spb>
    <spb s="3">
      <v>12</v>
      <v>2</v>
      <v>2</v>
      <v>12</v>
      <v>3</v>
      <v>12</v>
      <v>12</v>
      <v>12</v>
      <v>4</v>
      <v>4</v>
      <v>5</v>
      <v>13</v>
      <v>12</v>
      <v>12</v>
      <v>12</v>
      <v>4</v>
      <v>7</v>
      <v>8</v>
      <v>9</v>
      <v>4</v>
    </spb>
    <spb s="0">
      <v>4</v>
      <v>Name</v>
      <v>LearnMoreOnLink</v>
    </spb>
    <spb s="9">
      <v>12</v>
      <v>2</v>
      <v>12</v>
      <v>3</v>
      <v>12</v>
      <v>12</v>
      <v>12</v>
      <v>4</v>
      <v>4</v>
      <v>5</v>
      <v>13</v>
      <v>12</v>
      <v>12</v>
      <v>12</v>
      <v>4</v>
      <v>7</v>
      <v>8</v>
      <v>9</v>
      <v>4</v>
      <v>12</v>
      <v>12</v>
      <v>5</v>
    </spb>
    <spb s="0">
      <v>5</v>
      <v>Name</v>
      <v>LearnMoreOnLink</v>
    </spb>
    <spb s="10">
      <v>12</v>
      <v>12</v>
      <v>3</v>
      <v>12</v>
      <v>12</v>
      <v>12</v>
      <v>4</v>
      <v>4</v>
      <v>5</v>
      <v>13</v>
      <v>12</v>
      <v>12</v>
      <v>12</v>
      <v>4</v>
      <v>7</v>
      <v>8</v>
      <v>9</v>
      <v>4</v>
      <v>12</v>
      <v>12</v>
      <v>5</v>
    </spb>
    <spb s="8">
      <v>at close</v>
      <v>from previous close</v>
      <v>from previous close</v>
      <v>Source: Nasdaq</v>
      <v>GMT</v>
      <v>Delayed 15 minutes</v>
      <v>from close</v>
      <v>from close</v>
    </spb>
    <spb s="0">
      <v>6</v>
      <v>Name</v>
      <v>LearnMoreOnLink</v>
    </spb>
    <spb s="11">
      <v>14</v>
      <v>2</v>
      <v>2</v>
      <v>14</v>
      <v>3</v>
      <v>14</v>
      <v>14</v>
      <v>14</v>
      <v>4</v>
      <v>4</v>
      <v>5</v>
      <v>15</v>
      <v>14</v>
      <v>14</v>
      <v>14</v>
      <v>4</v>
      <v>7</v>
      <v>9</v>
      <v>4</v>
    </spb>
    <spb s="12">
      <v>Delayed 15 minutes</v>
      <v>from previous close</v>
      <v>from previous close</v>
      <v>Source: Nasdaq Nordic</v>
      <v>GMT</v>
    </spb>
    <spb s="0">
      <v>7</v>
      <v>Name</v>
      <v>LearnMoreOnLink</v>
    </spb>
    <spb s="13">
      <v>16</v>
      <v>2</v>
      <v>16</v>
      <v>3</v>
      <v>16</v>
      <v>16</v>
      <v>16</v>
      <v>4</v>
      <v>4</v>
      <v>5</v>
      <v>11</v>
      <v>16</v>
      <v>16</v>
      <v>16</v>
      <v>4</v>
      <v>7</v>
      <v>8</v>
      <v>9</v>
      <v>4</v>
    </spb>
    <spb s="4">
      <v>Delayed 30 minutes</v>
      <v>from previous close</v>
      <v>from previous close</v>
      <v>GMT</v>
    </spb>
    <spb s="14">
      <v>8</v>
      <v>Name</v>
    </spb>
    <spb s="15">
      <v>1</v>
      <v>1</v>
    </spb>
    <spb s="16">
      <v>1</v>
      <v>1</v>
      <v>3</v>
      <v>1</v>
      <v>1</v>
      <v>1</v>
      <v>5</v>
      <v>1</v>
      <v>1</v>
      <v>1</v>
      <v>7</v>
      <v>9</v>
    </spb>
    <spb s="17">
      <v>GMT</v>
    </spb>
    <spb s="16">
      <v>10</v>
      <v>10</v>
      <v>3</v>
      <v>10</v>
      <v>10</v>
      <v>10</v>
      <v>5</v>
      <v>10</v>
      <v>10</v>
      <v>10</v>
      <v>7</v>
      <v>9</v>
    </spb>
    <spb s="16">
      <v>14</v>
      <v>14</v>
      <v>3</v>
      <v>14</v>
      <v>14</v>
      <v>14</v>
      <v>5</v>
      <v>14</v>
      <v>14</v>
      <v>14</v>
      <v>7</v>
      <v>9</v>
    </spb>
    <spb s="16">
      <v>17</v>
      <v>17</v>
      <v>3</v>
      <v>17</v>
      <v>17</v>
      <v>17</v>
      <v>5</v>
      <v>17</v>
      <v>17</v>
      <v>17</v>
      <v>7</v>
      <v>9</v>
    </spb>
  </spbData>
</supportingPropertyBags>
</file>

<file path=xl/richData/rdsupportingpropertybagstructure.xml><?xml version="1.0" encoding="utf-8"?>
<spbStructures xmlns="http://schemas.microsoft.com/office/spreadsheetml/2017/richdata2" count="18">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Low"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Low" t="i"/>
    <k n="P/E" t="i"/>
    <k n="High" t="i"/>
    <k n="Name" t="i"/>
    <k n="Open" t="i"/>
    <k n="Price" t="i"/>
    <k n="Change" t="i"/>
    <k n="Volume" t="i"/>
    <k n="Employees" t="i"/>
    <k n="Change (%)" t="i"/>
    <k n="Market cap" t="i"/>
    <k n="52 week low" t="i"/>
    <k n="52 week high" t="i"/>
    <k n="Previous close" t="i"/>
    <k n="Volume average" t="i"/>
    <k n="Last trade time" t="i"/>
    <k n="`%EntityServiceId" t="i"/>
    <k n="Shares outstanding" t="i"/>
  </s>
  <s>
    <k n="Low"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Price" t="s"/>
    <k n="Change" t="s"/>
    <k n="Change (%)" t="s"/>
    <k n="ExchangeID" t="s"/>
    <k n="Last trade time" t="s"/>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Order" t="spba"/>
    <k n="TitleProperty" t="s"/>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yyyy/mm/dd\ hh:mm"/>
    </x:dxf>
    <x:dxf>
      <x:numFmt numFmtId="14" formatCode="0.00%"/>
    </x:dxf>
    <x:dxf>
      <x:numFmt numFmtId="3" formatCode="#,##0"/>
    </x:dxf>
    <x:dxf>
      <x:numFmt numFmtId="4" formatCode="#,##0.00"/>
    </x:dxf>
    <x:dxf>
      <x:numFmt numFmtId="1" formatCode="0"/>
    </x:dxf>
    <x:dxf>
      <x:numFmt numFmtId="35" formatCode="_(* #,##0.00_);_(* \(#,##0.00\);_(* &quot;-&quot;??_);_(@_)"/>
    </x:dxf>
  </dxfs>
  <richProperties>
    <rPr n="NumberFormat" t="s"/>
    <rPr n="IsTitleField" t="b"/>
  </richProperties>
  <richStyles>
    <rSty dxfid="1">
      <rpv i="0">_([$HK$-zh-HK]* #,##0.00_);_([$HK$-zh-HK]* (#,##0.00);_([$HK$-zh-HK]* "-"??_);_(@_)</rpv>
    </rSty>
    <rSty dxfid="5">
      <rpv i="0">#,##0.00</rpv>
    </rSty>
    <rSty>
      <rpv i="1">1</rpv>
    </rSty>
    <rSty dxfid="4">
      <rpv i="0">#,##0</rpv>
    </rSty>
    <rSty dxfid="3"/>
    <rSty dxfid="1">
      <rpv i="0">_([$HK$-zh-HK]* #,##0_);_([$HK$-zh-HK]* (#,##0);_([$HK$-zh-HK]* "-"_);_(@_)</rpv>
    </rSty>
    <rSty dxfid="2"/>
    <rSty dxfid="6">
      <rpv i="0">0</rpv>
    </rSty>
    <rSty dxfid="0">
      <rpv i="0">0.00</rpv>
    </rSty>
    <rSty dxfid="1">
      <rpv i="0">_([$€-x-euro2] * #,##0.00_);_([$€-x-euro2] * (#,##0.00);_([$€-x-euro2] * "-"??_);_(@_)</rpv>
    </rSty>
    <rSty dxfid="1">
      <rpv i="0">_([$€-x-euro2] * #,##0_);_([$€-x-euro2] * (#,##0);_([$€-x-euro2] * "-"_);_(@_)</rpv>
    </rSty>
    <rSty dxfid="1">
      <rpv i="0">_([$$-en-US]* #,##0.00_);_([$$-en-US]* (#,##0.00);_([$$-en-US]* "-"??_);_(@_)</rpv>
    </rSty>
    <rSty dxfid="1">
      <rpv i="0">_([$$-en-US]* #,##0_);_([$$-en-US]* (#,##0);_([$$-en-US]* "-"_);_(@_)</rpv>
    </rSty>
    <rSty dxfid="1">
      <rpv i="0">_-* #,##0.00 [$kr-se-SE]_-;-* #,##0.00 [$kr-se-SE]_-;_-* "-"?? [$kr-se-SE]_-;_-@_-</rpv>
    </rSty>
    <rSty dxfid="1">
      <rpv i="0">_-* #,##0 [$kr-se-SE]_-;-* #,##0 [$kr-se-SE]_-;_-* "-" [$kr-se-SE]_-;_-@_-</rpv>
    </rSty>
    <rSty dxfid="7">
      <rpv i="0">_(* #,##0.00_);_(* (#,##0.00);_(* "-"??_);_(@_)</rpv>
    </rSty>
    <rSty dxfid="1">
      <rpv i="0">_([$R-en-ZA]* #,##0.00_);_([$R-en-ZA]* (#,##0.00);_([$R-en-ZA]* "-"??_);_(@_)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0273-CBBF-4D33-B552-ABD1D9B18C14}">
  <dimension ref="A1"/>
  <sheetViews>
    <sheetView workbookViewId="0"/>
  </sheetViews>
  <sheetFormatPr baseColWidth="10" defaultColWidth="8.83203125" defaultRowHeight="1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7E04-832C-41F3-958F-1A51F553B3E9}">
  <dimension ref="A1:U48"/>
  <sheetViews>
    <sheetView showGridLines="0" zoomScaleNormal="100" workbookViewId="0">
      <selection activeCell="D29" sqref="D29"/>
    </sheetView>
  </sheetViews>
  <sheetFormatPr baseColWidth="10" defaultColWidth="8.83203125" defaultRowHeight="15" x14ac:dyDescent="0.2"/>
  <cols>
    <col min="1" max="1" width="45.1640625" customWidth="1"/>
    <col min="2" max="3" width="16" bestFit="1" customWidth="1"/>
    <col min="4" max="4" width="13.6640625" customWidth="1"/>
    <col min="5" max="5" width="16.6640625" customWidth="1"/>
    <col min="6" max="6" width="15" customWidth="1"/>
    <col min="7" max="7" width="2.5" customWidth="1"/>
    <col min="8" max="8" width="19" customWidth="1"/>
    <col min="9" max="9" width="13.5" customWidth="1"/>
  </cols>
  <sheetData>
    <row r="1" spans="1:9" ht="13.5" customHeight="1" x14ac:dyDescent="0.2">
      <c r="A1" s="173" t="s">
        <v>0</v>
      </c>
      <c r="B1" s="169" t="s">
        <v>1</v>
      </c>
      <c r="C1" s="169" t="s">
        <v>2</v>
      </c>
      <c r="D1" s="169" t="s">
        <v>176</v>
      </c>
      <c r="E1" s="169" t="s">
        <v>3</v>
      </c>
      <c r="F1" s="169" t="s">
        <v>180</v>
      </c>
      <c r="H1" s="169" t="s">
        <v>177</v>
      </c>
      <c r="I1" s="169" t="s">
        <v>4</v>
      </c>
    </row>
    <row r="2" spans="1:9" ht="13.5" customHeight="1" thickBot="1" x14ac:dyDescent="0.25">
      <c r="A2" s="173"/>
      <c r="B2" s="169"/>
      <c r="C2" s="169"/>
      <c r="D2" s="169"/>
      <c r="E2" s="169"/>
      <c r="F2" s="169"/>
      <c r="H2" s="169"/>
      <c r="I2" s="169"/>
    </row>
    <row r="3" spans="1:9" x14ac:dyDescent="0.2">
      <c r="A3" s="1" t="s">
        <v>5</v>
      </c>
      <c r="B3" s="2"/>
      <c r="C3" s="2"/>
      <c r="D3" s="2"/>
      <c r="E3" s="2"/>
      <c r="F3" s="3"/>
      <c r="H3" s="4"/>
      <c r="I3" s="3"/>
    </row>
    <row r="4" spans="1:9" x14ac:dyDescent="0.2">
      <c r="A4" s="51" t="s">
        <v>6</v>
      </c>
      <c r="B4" s="6">
        <v>435511.05800000002</v>
      </c>
      <c r="C4" s="6">
        <f>B4</f>
        <v>435511.05800000002</v>
      </c>
      <c r="D4" s="6"/>
      <c r="E4" s="6"/>
      <c r="F4" s="7">
        <f>C4</f>
        <v>435511.05800000002</v>
      </c>
      <c r="H4" s="8"/>
      <c r="I4" s="7"/>
    </row>
    <row r="5" spans="1:9" x14ac:dyDescent="0.2">
      <c r="A5" s="51" t="s">
        <v>7</v>
      </c>
      <c r="B5" s="6">
        <v>-4701.8059999999996</v>
      </c>
      <c r="C5" s="6">
        <f>B5</f>
        <v>-4701.8059999999996</v>
      </c>
      <c r="D5" s="6"/>
      <c r="E5" s="6"/>
      <c r="F5" s="7">
        <f>C5</f>
        <v>-4701.8059999999996</v>
      </c>
      <c r="H5" s="8"/>
      <c r="I5" s="7"/>
    </row>
    <row r="6" spans="1:9" ht="27" x14ac:dyDescent="0.2">
      <c r="A6" s="52" t="s">
        <v>8</v>
      </c>
      <c r="B6" s="9">
        <v>0</v>
      </c>
      <c r="C6" s="9">
        <v>-10568.947</v>
      </c>
      <c r="D6" s="9">
        <f>-15992.042-C6</f>
        <v>-5423.0949999999993</v>
      </c>
      <c r="E6" s="9">
        <v>-197408.37700000001</v>
      </c>
      <c r="F6" s="10">
        <f>C6+D6+E6</f>
        <v>-213400.41899999999</v>
      </c>
      <c r="H6" s="11"/>
      <c r="I6" s="10"/>
    </row>
    <row r="7" spans="1:9" ht="16" thickBot="1" x14ac:dyDescent="0.25">
      <c r="A7" s="35" t="s">
        <v>9</v>
      </c>
      <c r="B7" s="36">
        <f>B4+B5+B6</f>
        <v>430809.25200000004</v>
      </c>
      <c r="C7" s="36">
        <f>C4+C5+C6</f>
        <v>420240.30500000005</v>
      </c>
      <c r="D7" s="36">
        <f>D4+D5+D6</f>
        <v>-5423.0949999999993</v>
      </c>
      <c r="E7" s="36">
        <f>E4+E5+E6</f>
        <v>-197408.37700000001</v>
      </c>
      <c r="F7" s="46">
        <f>C7+D7+E7</f>
        <v>217408.83300000007</v>
      </c>
      <c r="G7" s="47"/>
      <c r="H7" s="48">
        <v>1</v>
      </c>
      <c r="I7" s="46">
        <f>F7*H7</f>
        <v>217408.83300000007</v>
      </c>
    </row>
    <row r="8" spans="1:9" ht="16" thickBot="1" x14ac:dyDescent="0.25">
      <c r="A8" s="5"/>
      <c r="B8" s="6"/>
      <c r="C8" s="6"/>
      <c r="D8" s="6"/>
      <c r="E8" s="6"/>
      <c r="F8" s="10"/>
      <c r="H8" s="8"/>
      <c r="I8" s="10"/>
    </row>
    <row r="9" spans="1:9" x14ac:dyDescent="0.2">
      <c r="A9" s="1" t="s">
        <v>10</v>
      </c>
      <c r="B9" s="2"/>
      <c r="C9" s="2"/>
      <c r="D9" s="2"/>
      <c r="E9" s="2"/>
      <c r="F9" s="3"/>
      <c r="H9" s="4"/>
      <c r="I9" s="3"/>
    </row>
    <row r="10" spans="1:9" ht="16" thickBot="1" x14ac:dyDescent="0.25">
      <c r="A10" s="39" t="s">
        <v>6</v>
      </c>
      <c r="B10" s="40">
        <v>961.19299999999998</v>
      </c>
      <c r="C10" s="40">
        <f>B10</f>
        <v>961.19299999999998</v>
      </c>
      <c r="D10" s="40"/>
      <c r="E10" s="40"/>
      <c r="F10" s="42">
        <f>C10+E10</f>
        <v>961.19299999999998</v>
      </c>
      <c r="G10" s="47"/>
      <c r="H10" s="49">
        <v>0.2</v>
      </c>
      <c r="I10" s="42">
        <f>F10*H10</f>
        <v>192.23860000000002</v>
      </c>
    </row>
    <row r="11" spans="1:9" ht="16" thickBot="1" x14ac:dyDescent="0.25">
      <c r="A11" s="5"/>
      <c r="B11" s="6"/>
      <c r="C11" s="6"/>
      <c r="D11" s="6"/>
      <c r="E11" s="6"/>
      <c r="F11" s="10"/>
    </row>
    <row r="12" spans="1:9" ht="16" thickBot="1" x14ac:dyDescent="0.25">
      <c r="A12" s="15" t="s">
        <v>16</v>
      </c>
      <c r="B12" s="16">
        <f>B7+B10</f>
        <v>431770.44500000007</v>
      </c>
      <c r="C12" s="16">
        <f>C7+C10</f>
        <v>421201.49800000008</v>
      </c>
      <c r="D12" s="16"/>
      <c r="E12" s="16"/>
      <c r="F12" s="17">
        <f>F7+F10</f>
        <v>218370.02600000007</v>
      </c>
      <c r="H12" s="26"/>
      <c r="I12" s="50">
        <f>I7+I10</f>
        <v>217601.07160000008</v>
      </c>
    </row>
    <row r="13" spans="1:9" ht="16" thickBot="1" x14ac:dyDescent="0.25">
      <c r="A13" s="5"/>
      <c r="B13" s="6"/>
      <c r="C13" s="6"/>
      <c r="D13" s="6"/>
      <c r="E13" s="6"/>
      <c r="F13" s="10"/>
    </row>
    <row r="14" spans="1:9" ht="16" thickBot="1" x14ac:dyDescent="0.25">
      <c r="A14" s="15" t="s">
        <v>11</v>
      </c>
      <c r="B14" s="16">
        <v>436756.23599999998</v>
      </c>
      <c r="C14" s="16">
        <v>426823.21399999998</v>
      </c>
      <c r="D14" s="16"/>
      <c r="E14" s="16"/>
      <c r="F14" s="17">
        <v>0</v>
      </c>
    </row>
    <row r="15" spans="1:9" x14ac:dyDescent="0.2">
      <c r="B15" s="18"/>
      <c r="C15" s="18"/>
      <c r="D15" s="18"/>
      <c r="E15" s="18"/>
      <c r="F15" s="18"/>
      <c r="H15" s="19"/>
      <c r="I15" s="20"/>
    </row>
    <row r="16" spans="1:9" x14ac:dyDescent="0.2">
      <c r="A16" s="21" t="s">
        <v>12</v>
      </c>
      <c r="B16" s="22"/>
      <c r="F16" s="23"/>
      <c r="H16" s="19"/>
      <c r="I16" s="20"/>
    </row>
    <row r="17" spans="1:21" x14ac:dyDescent="0.2">
      <c r="A17" s="24" t="s">
        <v>13</v>
      </c>
      <c r="B17" s="22"/>
      <c r="H17" s="19"/>
      <c r="I17" s="20"/>
    </row>
    <row r="18" spans="1:21" x14ac:dyDescent="0.2">
      <c r="A18" s="24" t="s">
        <v>14</v>
      </c>
      <c r="B18" s="22"/>
      <c r="H18" s="19"/>
      <c r="I18" s="20"/>
    </row>
    <row r="19" spans="1:21" x14ac:dyDescent="0.2">
      <c r="A19" s="24" t="s">
        <v>15</v>
      </c>
      <c r="H19" s="19"/>
      <c r="I19" s="20"/>
      <c r="K19" s="60" t="s">
        <v>30</v>
      </c>
      <c r="L19" s="59"/>
      <c r="M19" s="59"/>
      <c r="N19" s="59"/>
      <c r="O19" s="59"/>
      <c r="P19" s="59"/>
      <c r="Q19" s="59"/>
    </row>
    <row r="20" spans="1:21" x14ac:dyDescent="0.2">
      <c r="H20" s="25"/>
      <c r="I20" s="20"/>
    </row>
    <row r="21" spans="1:21" x14ac:dyDescent="0.2">
      <c r="H21" s="19"/>
      <c r="I21" s="20"/>
    </row>
    <row r="22" spans="1:21" ht="15" customHeight="1" x14ac:dyDescent="0.2">
      <c r="A22" s="172" t="s">
        <v>17</v>
      </c>
      <c r="B22" s="170" t="s">
        <v>1</v>
      </c>
      <c r="C22" s="170" t="s">
        <v>2</v>
      </c>
      <c r="D22" s="170" t="s">
        <v>3</v>
      </c>
      <c r="E22" s="170" t="s">
        <v>179</v>
      </c>
      <c r="F22" s="170" t="s">
        <v>180</v>
      </c>
      <c r="H22" s="170" t="s">
        <v>177</v>
      </c>
      <c r="I22" s="170" t="s">
        <v>4</v>
      </c>
    </row>
    <row r="23" spans="1:21" ht="16" thickBot="1" x14ac:dyDescent="0.25">
      <c r="A23" s="172"/>
      <c r="B23" s="170"/>
      <c r="C23" s="170"/>
      <c r="D23" s="170"/>
      <c r="E23" s="170"/>
      <c r="F23" s="170"/>
      <c r="H23" s="170"/>
      <c r="I23" s="170"/>
    </row>
    <row r="24" spans="1:21" x14ac:dyDescent="0.2">
      <c r="A24" s="27" t="s">
        <v>18</v>
      </c>
      <c r="B24" s="28"/>
      <c r="C24" s="28"/>
      <c r="D24" s="28"/>
      <c r="E24" s="28"/>
      <c r="F24" s="29"/>
      <c r="H24" s="53"/>
      <c r="I24" s="29"/>
    </row>
    <row r="25" spans="1:21" x14ac:dyDescent="0.2">
      <c r="A25" s="30" t="s">
        <v>6</v>
      </c>
      <c r="B25" s="20">
        <v>1624652.07</v>
      </c>
      <c r="C25" s="20">
        <f>B25</f>
        <v>1624652.07</v>
      </c>
      <c r="D25" s="20">
        <f>D26+D27</f>
        <v>448991.53499999997</v>
      </c>
      <c r="E25" s="20">
        <f>E26+E27</f>
        <v>0</v>
      </c>
      <c r="F25" s="31">
        <f t="shared" ref="F25:F29" si="0">C25+D25</f>
        <v>2073643.605</v>
      </c>
      <c r="H25" s="54"/>
      <c r="I25" s="31"/>
    </row>
    <row r="26" spans="1:21" x14ac:dyDescent="0.2">
      <c r="A26" s="32" t="s">
        <v>19</v>
      </c>
      <c r="B26" s="33">
        <f>B25-B27</f>
        <v>444402.05799999996</v>
      </c>
      <c r="C26" s="33">
        <f>C25-C27</f>
        <v>444402.05799999996</v>
      </c>
      <c r="D26" s="33">
        <v>448991.53499999997</v>
      </c>
      <c r="E26" s="33">
        <v>0</v>
      </c>
      <c r="F26" s="34">
        <f t="shared" si="0"/>
        <v>893393.59299999988</v>
      </c>
      <c r="H26" s="55"/>
      <c r="I26" s="7"/>
    </row>
    <row r="27" spans="1:21" x14ac:dyDescent="0.2">
      <c r="A27" s="32" t="s">
        <v>28</v>
      </c>
      <c r="B27" s="33">
        <v>1180250.0120000001</v>
      </c>
      <c r="C27" s="33">
        <f>B27</f>
        <v>1180250.0120000001</v>
      </c>
      <c r="D27" s="33">
        <v>0</v>
      </c>
      <c r="E27" s="33">
        <v>0</v>
      </c>
      <c r="F27" s="34">
        <f t="shared" si="0"/>
        <v>1180250.0120000001</v>
      </c>
      <c r="H27" s="55"/>
      <c r="I27" s="7"/>
    </row>
    <row r="28" spans="1:21" x14ac:dyDescent="0.2">
      <c r="A28" s="30" t="s">
        <v>20</v>
      </c>
      <c r="B28" s="20">
        <v>0</v>
      </c>
      <c r="C28" s="20">
        <v>-11874.493</v>
      </c>
      <c r="D28" s="20">
        <v>0</v>
      </c>
      <c r="E28" s="20">
        <v>-10283.174000000001</v>
      </c>
      <c r="F28" s="31">
        <f>C28+D28+E28</f>
        <v>-22157.667000000001</v>
      </c>
      <c r="H28" s="54"/>
      <c r="I28" s="31"/>
      <c r="L28" s="60" t="s">
        <v>29</v>
      </c>
      <c r="M28" s="60"/>
      <c r="N28" s="60"/>
      <c r="O28" s="60"/>
      <c r="P28" s="60"/>
      <c r="Q28" s="75" t="s">
        <v>178</v>
      </c>
      <c r="R28" s="75"/>
      <c r="S28" s="75"/>
      <c r="T28" s="76"/>
      <c r="U28" s="76"/>
    </row>
    <row r="29" spans="1:21" x14ac:dyDescent="0.2">
      <c r="A29" s="30" t="s">
        <v>21</v>
      </c>
      <c r="B29" s="20">
        <v>0</v>
      </c>
      <c r="C29" s="20">
        <f>B29</f>
        <v>0</v>
      </c>
      <c r="D29" s="20">
        <f>F6*C27/(F4+F5+F10*20%)</f>
        <v>-584373.49424228433</v>
      </c>
      <c r="E29" s="20">
        <v>0</v>
      </c>
      <c r="F29" s="31">
        <f t="shared" si="0"/>
        <v>-584373.49424228433</v>
      </c>
      <c r="H29" s="54"/>
      <c r="I29" s="31"/>
    </row>
    <row r="30" spans="1:21" ht="16" thickBot="1" x14ac:dyDescent="0.25">
      <c r="A30" s="35" t="s">
        <v>9</v>
      </c>
      <c r="B30" s="36">
        <f>B25+B28+B29</f>
        <v>1624652.07</v>
      </c>
      <c r="C30" s="36">
        <f>C25+C28+C29</f>
        <v>1612777.577</v>
      </c>
      <c r="D30" s="36">
        <f>D25+D28+D29</f>
        <v>-135381.95924228436</v>
      </c>
      <c r="E30" s="36">
        <f>E25+E28+E29</f>
        <v>-10283.174000000001</v>
      </c>
      <c r="F30" s="37">
        <f>F25+F28+F29</f>
        <v>1467112.4437577156</v>
      </c>
      <c r="H30" s="56">
        <v>1</v>
      </c>
      <c r="I30" s="37">
        <f>F30*H30</f>
        <v>1467112.4437577156</v>
      </c>
    </row>
    <row r="31" spans="1:21" x14ac:dyDescent="0.2">
      <c r="A31" s="32" t="s">
        <v>22</v>
      </c>
      <c r="B31" s="33">
        <f t="shared" ref="B31:D32" si="1">B26+B28</f>
        <v>444402.05799999996</v>
      </c>
      <c r="C31" s="33">
        <f t="shared" si="1"/>
        <v>432527.56499999994</v>
      </c>
      <c r="D31" s="33">
        <f t="shared" si="1"/>
        <v>448991.53499999997</v>
      </c>
      <c r="E31" s="33">
        <f>E26+E28</f>
        <v>-10283.174000000001</v>
      </c>
      <c r="F31" s="34">
        <f>F26+F28</f>
        <v>871235.92599999986</v>
      </c>
      <c r="H31" s="55">
        <v>1</v>
      </c>
      <c r="I31" s="7">
        <f>F31*H31</f>
        <v>871235.92599999986</v>
      </c>
    </row>
    <row r="32" spans="1:21" x14ac:dyDescent="0.2">
      <c r="A32" s="32" t="s">
        <v>28</v>
      </c>
      <c r="B32" s="33">
        <f t="shared" si="1"/>
        <v>1180250.0120000001</v>
      </c>
      <c r="C32" s="33">
        <f t="shared" si="1"/>
        <v>1180250.0120000001</v>
      </c>
      <c r="D32" s="33">
        <f t="shared" si="1"/>
        <v>-584373.49424228433</v>
      </c>
      <c r="E32" s="33">
        <f>E27+E29</f>
        <v>0</v>
      </c>
      <c r="F32" s="34">
        <f>F27+F29</f>
        <v>595876.51775771577</v>
      </c>
      <c r="H32" s="55">
        <v>1</v>
      </c>
      <c r="I32" s="7">
        <f>F32*H32</f>
        <v>595876.51775771577</v>
      </c>
    </row>
    <row r="33" spans="1:17" ht="16" thickBot="1" x14ac:dyDescent="0.25">
      <c r="A33" s="5"/>
      <c r="B33" s="6"/>
      <c r="C33" s="6"/>
      <c r="D33" s="6"/>
      <c r="E33" s="6"/>
      <c r="F33" s="38"/>
      <c r="H33" s="55"/>
      <c r="I33" s="38"/>
    </row>
    <row r="34" spans="1:17" x14ac:dyDescent="0.2">
      <c r="A34" s="27" t="s">
        <v>23</v>
      </c>
      <c r="B34" s="28"/>
      <c r="C34" s="28"/>
      <c r="D34" s="28"/>
      <c r="E34" s="28"/>
      <c r="F34" s="29"/>
      <c r="H34" s="53"/>
      <c r="I34" s="29"/>
    </row>
    <row r="35" spans="1:17" ht="16" thickBot="1" x14ac:dyDescent="0.25">
      <c r="A35" s="39" t="s">
        <v>6</v>
      </c>
      <c r="B35" s="40">
        <v>3511.8180000000002</v>
      </c>
      <c r="C35" s="40">
        <f>B35</f>
        <v>3511.8180000000002</v>
      </c>
      <c r="D35" s="40">
        <v>944.83199999999999</v>
      </c>
      <c r="E35" s="40"/>
      <c r="F35" s="41">
        <f>C35+D35</f>
        <v>4456.6500000000005</v>
      </c>
      <c r="H35" s="57">
        <v>0.2</v>
      </c>
      <c r="I35" s="41">
        <f>F35*H35</f>
        <v>891.33000000000015</v>
      </c>
    </row>
    <row r="36" spans="1:17" ht="16" thickBot="1" x14ac:dyDescent="0.25">
      <c r="A36" s="5"/>
      <c r="B36" s="6"/>
      <c r="C36" s="6"/>
      <c r="D36" s="6"/>
      <c r="E36" s="6"/>
      <c r="F36" s="38"/>
      <c r="H36" s="55"/>
      <c r="I36" s="38"/>
    </row>
    <row r="37" spans="1:17" x14ac:dyDescent="0.2">
      <c r="A37" s="27" t="s">
        <v>24</v>
      </c>
      <c r="B37" s="28"/>
      <c r="C37" s="28"/>
      <c r="D37" s="28"/>
      <c r="E37" s="28"/>
      <c r="F37" s="29"/>
      <c r="H37" s="53"/>
      <c r="I37" s="29"/>
    </row>
    <row r="38" spans="1:17" ht="16" thickBot="1" x14ac:dyDescent="0.25">
      <c r="A38" s="39" t="s">
        <v>6</v>
      </c>
      <c r="B38" s="40">
        <v>0</v>
      </c>
      <c r="C38" s="40">
        <v>0</v>
      </c>
      <c r="D38" s="40">
        <v>1128507.7560000001</v>
      </c>
      <c r="E38" s="40"/>
      <c r="F38" s="42">
        <f>C38+D38</f>
        <v>1128507.7560000001</v>
      </c>
      <c r="H38" s="57">
        <f>1/1000000</f>
        <v>9.9999999999999995E-7</v>
      </c>
      <c r="I38" s="42">
        <f>F38*H38</f>
        <v>1.1285077560000001</v>
      </c>
    </row>
    <row r="39" spans="1:17" ht="16" thickBot="1" x14ac:dyDescent="0.25">
      <c r="A39" s="12"/>
      <c r="B39" s="13"/>
      <c r="C39" s="13"/>
      <c r="D39" s="13"/>
      <c r="E39" s="13"/>
      <c r="F39" s="14"/>
      <c r="H39" s="20"/>
    </row>
    <row r="40" spans="1:17" ht="16" thickBot="1" x14ac:dyDescent="0.25">
      <c r="A40" s="43" t="s">
        <v>27</v>
      </c>
      <c r="B40" s="44">
        <f>B30+B35+B38</f>
        <v>1628163.888</v>
      </c>
      <c r="C40" s="44">
        <f>C30+C35+C38</f>
        <v>1616289.395</v>
      </c>
      <c r="D40" s="44"/>
      <c r="E40" s="44"/>
      <c r="F40" s="45">
        <f>F30+F35+F38</f>
        <v>2600076.8497577156</v>
      </c>
      <c r="H40" s="26"/>
      <c r="I40" s="58">
        <f>I30+I35+I38</f>
        <v>1468004.9022654716</v>
      </c>
    </row>
    <row r="41" spans="1:17" ht="16" thickBot="1" x14ac:dyDescent="0.25">
      <c r="A41" s="12"/>
      <c r="B41" s="13"/>
      <c r="C41" s="13"/>
      <c r="D41" s="13"/>
      <c r="E41" s="13"/>
      <c r="F41" s="14"/>
      <c r="I41" s="20"/>
    </row>
    <row r="42" spans="1:17" ht="16" thickBot="1" x14ac:dyDescent="0.25">
      <c r="A42" s="43" t="s">
        <v>25</v>
      </c>
      <c r="B42" s="44">
        <v>1625354</v>
      </c>
      <c r="C42" s="44">
        <v>1623157</v>
      </c>
      <c r="D42" s="44">
        <v>0</v>
      </c>
      <c r="E42" s="44"/>
      <c r="F42" s="45">
        <v>0</v>
      </c>
      <c r="I42" s="20"/>
    </row>
    <row r="43" spans="1:17" x14ac:dyDescent="0.2">
      <c r="B43" s="6"/>
      <c r="C43" s="6"/>
      <c r="D43" s="6"/>
      <c r="E43" s="6"/>
    </row>
    <row r="44" spans="1:17" x14ac:dyDescent="0.2">
      <c r="A44" s="21" t="s">
        <v>12</v>
      </c>
      <c r="B44" s="22"/>
    </row>
    <row r="45" spans="1:17" x14ac:dyDescent="0.2">
      <c r="A45" s="24" t="s">
        <v>26</v>
      </c>
      <c r="B45" s="22"/>
      <c r="K45" s="60" t="s">
        <v>29</v>
      </c>
      <c r="L45" s="60"/>
      <c r="M45" s="60"/>
      <c r="N45" s="60"/>
      <c r="O45" s="60"/>
    </row>
    <row r="46" spans="1:17" ht="23.25" customHeight="1" x14ac:dyDescent="0.2">
      <c r="A46" s="171" t="s">
        <v>31</v>
      </c>
      <c r="B46" s="171"/>
      <c r="C46" s="171"/>
      <c r="D46" s="171"/>
      <c r="E46" s="171"/>
      <c r="F46" s="171"/>
      <c r="G46" s="171"/>
      <c r="H46" s="171"/>
    </row>
    <row r="47" spans="1:17" x14ac:dyDescent="0.2">
      <c r="A47" s="24" t="s">
        <v>15</v>
      </c>
      <c r="K47" s="60" t="s">
        <v>30</v>
      </c>
      <c r="L47" s="59"/>
      <c r="M47" s="59"/>
      <c r="N47" s="59"/>
      <c r="O47" s="59"/>
      <c r="P47" s="59"/>
      <c r="Q47" s="59"/>
    </row>
    <row r="48" spans="1:17" x14ac:dyDescent="0.2">
      <c r="A48" s="24"/>
    </row>
  </sheetData>
  <mergeCells count="17">
    <mergeCell ref="I1:I2"/>
    <mergeCell ref="A22:A23"/>
    <mergeCell ref="B22:B23"/>
    <mergeCell ref="C22:C23"/>
    <mergeCell ref="D22:D23"/>
    <mergeCell ref="F22:F23"/>
    <mergeCell ref="I22:I23"/>
    <mergeCell ref="H1:H2"/>
    <mergeCell ref="A1:A2"/>
    <mergeCell ref="B1:B2"/>
    <mergeCell ref="C1:C2"/>
    <mergeCell ref="D1:D2"/>
    <mergeCell ref="E1:E2"/>
    <mergeCell ref="F1:F2"/>
    <mergeCell ref="E22:E23"/>
    <mergeCell ref="H22:H23"/>
    <mergeCell ref="A46:H46"/>
  </mergeCells>
  <pageMargins left="0.7" right="0.7" top="0.75" bottom="0.75" header="0.3" footer="0.3"/>
  <pageSetup orientation="portrait" verticalDpi="0" r:id="rId1"/>
  <ignoredErrors>
    <ignoredError sqref="C26 F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8D4E-2A64-48F0-A87B-A1A583717ED3}">
  <dimension ref="B1:G57"/>
  <sheetViews>
    <sheetView showGridLines="0" tabSelected="1" topLeftCell="A4" zoomScale="120" zoomScaleNormal="120" workbookViewId="0">
      <selection activeCell="C13" sqref="C13"/>
    </sheetView>
  </sheetViews>
  <sheetFormatPr baseColWidth="10" defaultColWidth="9.1640625" defaultRowHeight="14" x14ac:dyDescent="0.15"/>
  <cols>
    <col min="1" max="1" width="2.1640625" style="95" customWidth="1"/>
    <col min="2" max="2" width="47.6640625" style="95" bestFit="1" customWidth="1"/>
    <col min="3" max="3" width="19.1640625" style="95" customWidth="1"/>
    <col min="4" max="4" width="16" style="95" customWidth="1"/>
    <col min="5" max="5" width="18.5" style="95" customWidth="1"/>
    <col min="6" max="6" width="12.33203125" style="95" customWidth="1"/>
    <col min="7" max="16" width="9.1640625" style="95"/>
    <col min="17" max="17" width="9.1640625" style="95" customWidth="1"/>
    <col min="18" max="16384" width="9.1640625" style="95"/>
  </cols>
  <sheetData>
    <row r="1" spans="2:7" ht="25" x14ac:dyDescent="0.25">
      <c r="B1" s="93" t="s">
        <v>247</v>
      </c>
      <c r="C1" s="94"/>
      <c r="D1" s="94"/>
      <c r="E1" s="94"/>
    </row>
    <row r="2" spans="2:7" ht="20" x14ac:dyDescent="0.2">
      <c r="B2" s="166">
        <f ca="1">TODAY()</f>
        <v>44631</v>
      </c>
    </row>
    <row r="3" spans="2:7" ht="19.5" customHeight="1" x14ac:dyDescent="0.15">
      <c r="B3" s="177" t="s">
        <v>32</v>
      </c>
      <c r="C3" s="178" t="s">
        <v>168</v>
      </c>
      <c r="D3" s="178" t="s">
        <v>235</v>
      </c>
      <c r="E3" s="178" t="s">
        <v>231</v>
      </c>
      <c r="F3" s="96"/>
      <c r="G3" s="95" t="s">
        <v>266</v>
      </c>
    </row>
    <row r="4" spans="2:7" ht="19.5" customHeight="1" thickBot="1" x14ac:dyDescent="0.2">
      <c r="B4" s="177"/>
      <c r="C4" s="178"/>
      <c r="D4" s="178"/>
      <c r="E4" s="178"/>
      <c r="F4" s="96"/>
      <c r="G4" s="95" t="s">
        <v>267</v>
      </c>
    </row>
    <row r="5" spans="2:7" x14ac:dyDescent="0.15">
      <c r="B5" s="97"/>
      <c r="C5" s="98"/>
      <c r="D5" s="98"/>
      <c r="E5" s="99"/>
      <c r="F5" s="96"/>
      <c r="G5" s="95" t="s">
        <v>268</v>
      </c>
    </row>
    <row r="6" spans="2:7" ht="16" thickBot="1" x14ac:dyDescent="0.2">
      <c r="B6" s="100" t="s">
        <v>236</v>
      </c>
      <c r="C6" s="119"/>
      <c r="D6" s="119"/>
      <c r="E6" s="102">
        <f>(E7+E8+E10+E11+E9+E12+E13+E16+E15+E14+E17)</f>
        <v>137.78203280801566</v>
      </c>
      <c r="F6" s="96"/>
    </row>
    <row r="7" spans="2:7" x14ac:dyDescent="0.15">
      <c r="B7" s="103" t="e" vm="1">
        <v>#VALUE!</v>
      </c>
      <c r="C7" s="98">
        <v>2769.3335999999999</v>
      </c>
      <c r="D7" s="98" cm="1">
        <f t="array" ref="D7">_FV(B7,"Price")</f>
        <v>374.8</v>
      </c>
      <c r="E7" s="104">
        <f>C7*D7/E44/1000</f>
        <v>132.64149584419567</v>
      </c>
      <c r="F7" s="161"/>
    </row>
    <row r="8" spans="2:7" x14ac:dyDescent="0.15">
      <c r="B8" s="105" t="e" vm="2">
        <v>#VALUE!</v>
      </c>
      <c r="C8" s="142">
        <v>68.456864999999993</v>
      </c>
      <c r="D8" s="142">
        <v>43</v>
      </c>
      <c r="E8" s="107">
        <f t="shared" ref="E8:E15" si="0">C8*D8/1000</f>
        <v>2.9436451949999998</v>
      </c>
      <c r="F8" s="96"/>
    </row>
    <row r="9" spans="2:7" x14ac:dyDescent="0.15">
      <c r="B9" s="105" t="e" vm="3">
        <v>#VALUE!</v>
      </c>
      <c r="C9" s="142">
        <v>32.870648000000003</v>
      </c>
      <c r="D9" s="142" cm="1">
        <f t="array" ref="D9">_FV(B9,"Price")/10</f>
        <v>17.5</v>
      </c>
      <c r="E9" s="107">
        <f t="shared" si="0"/>
        <v>0.57523634000000001</v>
      </c>
      <c r="F9" s="96"/>
    </row>
    <row r="10" spans="2:7" x14ac:dyDescent="0.15">
      <c r="B10" s="105" t="e" vm="4">
        <v>#VALUE!</v>
      </c>
      <c r="C10" s="142">
        <v>37.341745000000003</v>
      </c>
      <c r="D10" s="142">
        <v>20.62</v>
      </c>
      <c r="E10" s="107">
        <f t="shared" si="0"/>
        <v>0.76998678190000014</v>
      </c>
      <c r="F10" s="96"/>
    </row>
    <row r="11" spans="2:7" x14ac:dyDescent="0.15">
      <c r="B11" s="105" t="e" vm="5">
        <v>#VALUE!</v>
      </c>
      <c r="C11" s="142">
        <v>61.528857000000002</v>
      </c>
      <c r="D11" s="142" cm="1">
        <f t="array" ref="D11">_FV(B11,"Price")</f>
        <v>0.90110000000000001</v>
      </c>
      <c r="E11" s="107">
        <f t="shared" si="0"/>
        <v>5.5443653042699999E-2</v>
      </c>
      <c r="F11" s="96"/>
    </row>
    <row r="12" spans="2:7" x14ac:dyDescent="0.15">
      <c r="B12" s="105" t="e" vm="6">
        <v>#VALUE!</v>
      </c>
      <c r="C12" s="142">
        <v>50</v>
      </c>
      <c r="D12" s="142" cm="1">
        <f t="array" ref="D12">_FV(B12,"Price")</f>
        <v>6.02</v>
      </c>
      <c r="E12" s="107">
        <f t="shared" si="0"/>
        <v>0.30099999999999999</v>
      </c>
      <c r="F12" s="96"/>
    </row>
    <row r="13" spans="2:7" x14ac:dyDescent="0.15">
      <c r="B13" s="105" t="e" vm="6">
        <v>#VALUE!</v>
      </c>
      <c r="C13" s="142">
        <v>16.666667</v>
      </c>
      <c r="D13" s="142">
        <v>1.9</v>
      </c>
      <c r="E13" s="129">
        <f t="shared" si="0"/>
        <v>3.16666673E-2</v>
      </c>
      <c r="F13" s="96"/>
    </row>
    <row r="14" spans="2:7" x14ac:dyDescent="0.15">
      <c r="B14" s="105" t="e" vm="7">
        <v>#VALUE!</v>
      </c>
      <c r="C14" s="142">
        <v>17.120840000000001</v>
      </c>
      <c r="D14" s="142" cm="1">
        <f t="array" ref="D14">_FV(B14,"Price")</f>
        <v>11.59</v>
      </c>
      <c r="E14" s="107">
        <f t="shared" si="0"/>
        <v>0.19843053560000001</v>
      </c>
      <c r="F14" s="96"/>
    </row>
    <row r="15" spans="2:7" x14ac:dyDescent="0.15">
      <c r="B15" s="105" t="e" vm="8">
        <v>#VALUE!</v>
      </c>
      <c r="C15" s="142">
        <v>11.173265000000001</v>
      </c>
      <c r="D15" s="142" cm="1">
        <f t="array" ref="D15">_FV(B15,"Price")</f>
        <v>12.63</v>
      </c>
      <c r="E15" s="107">
        <f t="shared" si="0"/>
        <v>0.14111833695000001</v>
      </c>
      <c r="F15" s="96"/>
    </row>
    <row r="16" spans="2:7" x14ac:dyDescent="0.15">
      <c r="B16" s="105" t="e" vm="9">
        <v>#VALUE!</v>
      </c>
      <c r="C16" s="142">
        <v>15.34582</v>
      </c>
      <c r="D16" s="142" cm="1">
        <f t="array" ref="D16">_FV(B16,"Price")</f>
        <v>72.88</v>
      </c>
      <c r="E16" s="107">
        <f>C16*D16/E46/1000</f>
        <v>0.11543617294730867</v>
      </c>
      <c r="F16" s="96"/>
    </row>
    <row r="17" spans="2:6" ht="15" thickBot="1" x14ac:dyDescent="0.2">
      <c r="B17" s="108" t="e" vm="10">
        <v>#VALUE!</v>
      </c>
      <c r="C17" s="109">
        <v>1.6115189999999999</v>
      </c>
      <c r="D17" s="109" cm="1">
        <f t="array" ref="D17">_FV(B17,"Price")</f>
        <v>5.32</v>
      </c>
      <c r="E17" s="145">
        <f>C17*D17/1000</f>
        <v>8.57328108E-3</v>
      </c>
      <c r="F17" s="96"/>
    </row>
    <row r="18" spans="2:6" x14ac:dyDescent="0.15">
      <c r="B18" s="111"/>
      <c r="C18" s="106"/>
      <c r="D18" s="106"/>
      <c r="E18" s="112"/>
      <c r="F18" s="96"/>
    </row>
    <row r="19" spans="2:6" ht="16" thickBot="1" x14ac:dyDescent="0.2">
      <c r="B19" s="100" t="s">
        <v>249</v>
      </c>
      <c r="C19" s="142"/>
      <c r="D19" s="142"/>
      <c r="E19" s="102">
        <f>E20+E21+E22+E23+E24+E25+E26</f>
        <v>39.03179537977816</v>
      </c>
      <c r="F19" s="96"/>
    </row>
    <row r="20" spans="2:6" x14ac:dyDescent="0.15">
      <c r="B20" s="103" t="s">
        <v>49</v>
      </c>
      <c r="C20" s="98"/>
      <c r="D20" s="98"/>
      <c r="E20" s="104">
        <v>15.063000000000001</v>
      </c>
      <c r="F20" s="96"/>
    </row>
    <row r="21" spans="2:6" x14ac:dyDescent="0.15">
      <c r="B21" s="105" t="s">
        <v>224</v>
      </c>
      <c r="C21" s="142"/>
      <c r="D21" s="142"/>
      <c r="E21" s="107">
        <v>9.2230000000000008</v>
      </c>
      <c r="F21" s="96"/>
    </row>
    <row r="22" spans="2:6" x14ac:dyDescent="0.15">
      <c r="B22" s="105" t="s">
        <v>229</v>
      </c>
      <c r="C22" s="142"/>
      <c r="D22" s="142"/>
      <c r="E22" s="107">
        <v>4.6712999999999996</v>
      </c>
      <c r="F22" s="96"/>
    </row>
    <row r="23" spans="2:6" x14ac:dyDescent="0.15">
      <c r="B23" s="105" t="s">
        <v>225</v>
      </c>
      <c r="C23" s="142"/>
      <c r="D23" s="142"/>
      <c r="E23" s="107">
        <v>4.1680000000000001</v>
      </c>
      <c r="F23" s="96"/>
    </row>
    <row r="24" spans="2:6" x14ac:dyDescent="0.15">
      <c r="B24" s="105" t="s">
        <v>160</v>
      </c>
      <c r="C24" s="142"/>
      <c r="D24" s="142"/>
      <c r="E24" s="107">
        <v>3.899</v>
      </c>
      <c r="F24" s="96"/>
    </row>
    <row r="25" spans="2:6" x14ac:dyDescent="0.15">
      <c r="B25" s="105" t="s">
        <v>242</v>
      </c>
      <c r="C25" s="142"/>
      <c r="D25" s="142"/>
      <c r="E25" s="107">
        <v>1.2450000000000001</v>
      </c>
      <c r="F25" s="96"/>
    </row>
    <row r="26" spans="2:6" ht="15" thickBot="1" x14ac:dyDescent="0.2">
      <c r="B26" s="108" t="s">
        <v>243</v>
      </c>
      <c r="C26" s="113"/>
      <c r="D26" s="113"/>
      <c r="E26" s="110">
        <v>0.76249537977816007</v>
      </c>
      <c r="F26" s="96"/>
    </row>
    <row r="27" spans="2:6" x14ac:dyDescent="0.15">
      <c r="B27" s="105"/>
      <c r="C27" s="106"/>
      <c r="D27" s="106"/>
      <c r="E27" s="112"/>
      <c r="F27" s="96"/>
    </row>
    <row r="28" spans="2:6" ht="15" thickBot="1" x14ac:dyDescent="0.2">
      <c r="B28" s="114" t="s">
        <v>172</v>
      </c>
      <c r="C28" s="101"/>
      <c r="D28" s="101"/>
      <c r="E28" s="102">
        <f>E29+E30</f>
        <v>-8.0200000000001381E-2</v>
      </c>
      <c r="F28" s="96"/>
    </row>
    <row r="29" spans="2:6" ht="15" x14ac:dyDescent="0.15">
      <c r="B29" s="103" t="s">
        <v>251</v>
      </c>
      <c r="C29" s="98"/>
      <c r="D29" s="98"/>
      <c r="E29" s="104">
        <v>10.468799999999998</v>
      </c>
      <c r="F29" s="96"/>
    </row>
    <row r="30" spans="2:6" ht="16" thickBot="1" x14ac:dyDescent="0.2">
      <c r="B30" s="108" t="s">
        <v>252</v>
      </c>
      <c r="C30" s="109"/>
      <c r="D30" s="109"/>
      <c r="E30" s="110">
        <v>-10.548999999999999</v>
      </c>
      <c r="F30" s="96"/>
    </row>
    <row r="31" spans="2:6" ht="15" thickBot="1" x14ac:dyDescent="0.2">
      <c r="B31" s="111"/>
      <c r="C31" s="106"/>
      <c r="D31" s="106"/>
      <c r="E31" s="112"/>
    </row>
    <row r="32" spans="2:6" s="143" customFormat="1" ht="15" thickBot="1" x14ac:dyDescent="0.2">
      <c r="B32" s="115" t="s">
        <v>232</v>
      </c>
      <c r="C32" s="116"/>
      <c r="D32" s="116"/>
      <c r="E32" s="117">
        <f>E6+E19+E28</f>
        <v>176.73362818779384</v>
      </c>
    </row>
    <row r="33" spans="2:7" s="143" customFormat="1" ht="3.75" customHeight="1" thickBot="1" x14ac:dyDescent="0.2">
      <c r="B33" s="118"/>
      <c r="C33" s="119"/>
      <c r="D33" s="119"/>
      <c r="E33" s="120"/>
    </row>
    <row r="34" spans="2:7" s="143" customFormat="1" x14ac:dyDescent="0.15">
      <c r="B34" s="121" t="s">
        <v>233</v>
      </c>
      <c r="C34" s="122"/>
      <c r="D34" s="122"/>
      <c r="E34" s="123">
        <f>E32*E45</f>
        <v>160.7215614739797</v>
      </c>
    </row>
    <row r="35" spans="2:7" s="143" customFormat="1" ht="15" thickBot="1" x14ac:dyDescent="0.2">
      <c r="B35" s="139" t="s">
        <v>213</v>
      </c>
      <c r="C35" s="136"/>
      <c r="D35" s="136"/>
      <c r="E35" s="140">
        <f>E34/(E$42/1000)</f>
        <v>112.51941123547807</v>
      </c>
    </row>
    <row r="36" spans="2:7" s="143" customFormat="1" ht="3.75" customHeight="1" thickBot="1" x14ac:dyDescent="0.2">
      <c r="B36" s="118"/>
      <c r="C36" s="119"/>
      <c r="D36" s="119"/>
      <c r="E36" s="120"/>
    </row>
    <row r="37" spans="2:7" s="143" customFormat="1" x14ac:dyDescent="0.15">
      <c r="B37" s="121" t="s">
        <v>237</v>
      </c>
      <c r="C37" s="122"/>
      <c r="D37" s="122"/>
      <c r="E37" s="123">
        <f>NAV*E47</f>
        <v>2663.0576562593151</v>
      </c>
    </row>
    <row r="38" spans="2:7" s="143" customFormat="1" ht="15" thickBot="1" x14ac:dyDescent="0.2">
      <c r="B38" s="124" t="s">
        <v>238</v>
      </c>
      <c r="C38" s="125"/>
      <c r="D38" s="125"/>
      <c r="E38" s="141">
        <f>E37/(E$42/1000)</f>
        <v>1864.3776032311753</v>
      </c>
    </row>
    <row r="39" spans="2:7" x14ac:dyDescent="0.15">
      <c r="B39" s="111" t="e" vm="11">
        <v>#VALUE!</v>
      </c>
      <c r="C39" s="142"/>
      <c r="D39" s="142"/>
      <c r="E39" s="112" cm="1">
        <f t="array" ref="E39">_FV(B39,"Price")/100</f>
        <v>867.4</v>
      </c>
    </row>
    <row r="40" spans="2:7" ht="23" x14ac:dyDescent="0.25">
      <c r="B40" s="163" t="s">
        <v>263</v>
      </c>
      <c r="C40" s="164"/>
      <c r="D40" s="164"/>
      <c r="E40" s="165">
        <f>(E38-E39)/E38</f>
        <v>0.53475090105314582</v>
      </c>
    </row>
    <row r="41" spans="2:7" x14ac:dyDescent="0.15">
      <c r="B41" s="111"/>
      <c r="C41" s="142"/>
      <c r="D41" s="142"/>
      <c r="E41" s="112"/>
    </row>
    <row r="42" spans="2:7" ht="15" x14ac:dyDescent="0.15">
      <c r="B42" s="100" t="s">
        <v>264</v>
      </c>
      <c r="C42" s="142"/>
      <c r="D42" s="142"/>
      <c r="E42" s="167">
        <v>1428.3896414781736</v>
      </c>
      <c r="F42" s="168" t="s">
        <v>265</v>
      </c>
      <c r="G42" s="143"/>
    </row>
    <row r="43" spans="2:7" x14ac:dyDescent="0.15">
      <c r="B43" s="111"/>
      <c r="C43" s="142"/>
      <c r="D43" s="142"/>
      <c r="E43" s="112"/>
      <c r="G43" s="143"/>
    </row>
    <row r="44" spans="2:7" x14ac:dyDescent="0.15">
      <c r="B44" s="105" t="e" vm="12">
        <v>#VALUE!</v>
      </c>
      <c r="C44" s="162"/>
      <c r="D44" s="128"/>
      <c r="E44" s="129" cm="1">
        <f t="array" ref="E44">_FV(B44,"Price")</f>
        <v>7.8251999999999997</v>
      </c>
      <c r="G44" s="143"/>
    </row>
    <row r="45" spans="2:7" x14ac:dyDescent="0.15">
      <c r="B45" s="105" t="e" vm="13">
        <v>#VALUE!</v>
      </c>
      <c r="C45" s="128"/>
      <c r="D45" s="128"/>
      <c r="E45" s="129" cm="1">
        <f t="array" ref="E45">_FV(B45,"Price")</f>
        <v>0.90939999999999999</v>
      </c>
      <c r="G45" s="143"/>
    </row>
    <row r="46" spans="2:7" x14ac:dyDescent="0.15">
      <c r="B46" s="105" t="e" vm="14">
        <v>#VALUE!</v>
      </c>
      <c r="C46" s="128"/>
      <c r="D46" s="128"/>
      <c r="E46" s="129" cm="1">
        <f t="array" ref="E46">_FV(B46,"Price")</f>
        <v>9.6884999999999994</v>
      </c>
      <c r="G46" s="143"/>
    </row>
    <row r="47" spans="2:7" x14ac:dyDescent="0.15">
      <c r="B47" s="105" t="e" vm="15">
        <v>#VALUE!</v>
      </c>
      <c r="C47" s="128"/>
      <c r="D47" s="128"/>
      <c r="E47" s="129" cm="1">
        <f t="array" ref="E47">_FV(B47,"Price")</f>
        <v>15.068199999999999</v>
      </c>
      <c r="G47" s="143"/>
    </row>
    <row r="48" spans="2:7" x14ac:dyDescent="0.15">
      <c r="B48" s="105"/>
      <c r="C48" s="126"/>
      <c r="D48" s="126"/>
      <c r="E48" s="127"/>
      <c r="G48" s="143"/>
    </row>
    <row r="49" spans="2:7" ht="28.5" customHeight="1" x14ac:dyDescent="0.15">
      <c r="B49" s="130" t="s">
        <v>214</v>
      </c>
      <c r="C49" s="131"/>
      <c r="D49" s="131"/>
      <c r="E49" s="132"/>
      <c r="G49" s="143"/>
    </row>
    <row r="50" spans="2:7" s="143" customFormat="1" ht="33.75" customHeight="1" x14ac:dyDescent="0.15">
      <c r="B50" s="174" t="s">
        <v>250</v>
      </c>
      <c r="C50" s="175"/>
      <c r="D50" s="175"/>
      <c r="E50" s="176"/>
    </row>
    <row r="51" spans="2:7" s="143" customFormat="1" x14ac:dyDescent="0.15">
      <c r="B51" s="133" t="s">
        <v>230</v>
      </c>
      <c r="C51" s="134"/>
      <c r="D51" s="134"/>
      <c r="E51" s="132"/>
    </row>
    <row r="52" spans="2:7" s="143" customFormat="1" ht="43.5" customHeight="1" x14ac:dyDescent="0.15">
      <c r="B52" s="174" t="s">
        <v>253</v>
      </c>
      <c r="C52" s="175"/>
      <c r="D52" s="175"/>
      <c r="E52" s="176"/>
      <c r="G52" s="144"/>
    </row>
    <row r="53" spans="2:7" s="143" customFormat="1" ht="45.75" customHeight="1" x14ac:dyDescent="0.15">
      <c r="B53" s="174" t="s">
        <v>254</v>
      </c>
      <c r="C53" s="175"/>
      <c r="D53" s="175"/>
      <c r="E53" s="176"/>
    </row>
    <row r="54" spans="2:7" s="143" customFormat="1" x14ac:dyDescent="0.15">
      <c r="B54" s="174" t="s">
        <v>255</v>
      </c>
      <c r="C54" s="175"/>
      <c r="D54" s="175"/>
      <c r="E54" s="176"/>
    </row>
    <row r="55" spans="2:7" s="143" customFormat="1" ht="36" customHeight="1" x14ac:dyDescent="0.15">
      <c r="B55" s="174" t="s">
        <v>256</v>
      </c>
      <c r="C55" s="175"/>
      <c r="D55" s="175"/>
      <c r="E55" s="176"/>
    </row>
    <row r="56" spans="2:7" ht="15" thickBot="1" x14ac:dyDescent="0.2">
      <c r="B56" s="135"/>
      <c r="C56" s="136"/>
      <c r="D56" s="136"/>
      <c r="E56" s="137"/>
    </row>
    <row r="57" spans="2:7" x14ac:dyDescent="0.15">
      <c r="B57" s="138"/>
      <c r="C57" s="138"/>
      <c r="D57" s="138"/>
      <c r="E57" s="138"/>
    </row>
  </sheetData>
  <mergeCells count="9">
    <mergeCell ref="B55:E55"/>
    <mergeCell ref="B53:E53"/>
    <mergeCell ref="B3:B4"/>
    <mergeCell ref="C3:C4"/>
    <mergeCell ref="D3:D4"/>
    <mergeCell ref="E3:E4"/>
    <mergeCell ref="B52:E52"/>
    <mergeCell ref="B54:E54"/>
    <mergeCell ref="B50:E50"/>
  </mergeCells>
  <pageMargins left="0.7" right="0.7" top="0.75" bottom="0.75" header="0.3" footer="0.3"/>
  <pageSetup orientation="portrait" verticalDpi="0" r:id="rId1"/>
  <ignoredErrors>
    <ignoredError sqref="E1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2725F-C7AB-42AE-B3B4-A33DDBCDC62C}">
  <dimension ref="A1:Y53"/>
  <sheetViews>
    <sheetView showGridLines="0" workbookViewId="0">
      <selection activeCell="B1" sqref="B1"/>
    </sheetView>
  </sheetViews>
  <sheetFormatPr baseColWidth="10" defaultColWidth="9.1640625" defaultRowHeight="14" x14ac:dyDescent="0.15"/>
  <cols>
    <col min="1" max="1" width="2.1640625" style="143" customWidth="1"/>
    <col min="2" max="2" width="47.6640625" style="143" bestFit="1" customWidth="1"/>
    <col min="3" max="3" width="19.1640625" style="143" customWidth="1"/>
    <col min="4" max="4" width="16" style="143" customWidth="1"/>
    <col min="5" max="5" width="14.6640625" style="143" customWidth="1"/>
    <col min="6" max="6" width="5.83203125" style="156" customWidth="1"/>
    <col min="7" max="7" width="14" style="156" customWidth="1"/>
    <col min="8" max="8" width="12.33203125" style="156" customWidth="1"/>
    <col min="9" max="9" width="20" style="156" bestFit="1" customWidth="1"/>
    <col min="10" max="16384" width="9.1640625" style="156"/>
  </cols>
  <sheetData>
    <row r="1" spans="2:25" ht="25" x14ac:dyDescent="0.25">
      <c r="B1" s="93" t="s">
        <v>247</v>
      </c>
      <c r="C1" s="146"/>
      <c r="D1" s="146"/>
      <c r="E1" s="146"/>
      <c r="F1" s="155"/>
      <c r="G1" s="155"/>
      <c r="H1" s="155"/>
      <c r="I1" s="155"/>
      <c r="J1" s="155"/>
      <c r="K1" s="155"/>
      <c r="L1" s="155"/>
      <c r="M1" s="155"/>
      <c r="N1" s="155"/>
      <c r="O1" s="155"/>
      <c r="P1" s="155"/>
      <c r="Q1" s="155"/>
      <c r="R1" s="155"/>
      <c r="S1" s="155"/>
      <c r="T1" s="155"/>
      <c r="U1" s="155"/>
      <c r="V1" s="155"/>
      <c r="W1" s="155"/>
      <c r="X1" s="155"/>
      <c r="Y1" s="155"/>
    </row>
    <row r="2" spans="2:25" x14ac:dyDescent="0.15">
      <c r="B2" s="147" t="s">
        <v>257</v>
      </c>
    </row>
    <row r="3" spans="2:25" ht="19.5" customHeight="1" x14ac:dyDescent="0.15">
      <c r="B3" s="177" t="s">
        <v>32</v>
      </c>
      <c r="C3" s="178" t="s">
        <v>168</v>
      </c>
      <c r="D3" s="178" t="s">
        <v>235</v>
      </c>
      <c r="E3" s="178" t="s">
        <v>231</v>
      </c>
    </row>
    <row r="4" spans="2:25" ht="19.5" customHeight="1" thickBot="1" x14ac:dyDescent="0.2">
      <c r="B4" s="180"/>
      <c r="C4" s="181"/>
      <c r="D4" s="181"/>
      <c r="E4" s="181"/>
    </row>
    <row r="5" spans="2:25" x14ac:dyDescent="0.15">
      <c r="B5" s="148"/>
      <c r="C5" s="149"/>
      <c r="D5" s="149"/>
      <c r="E5" s="150"/>
    </row>
    <row r="6" spans="2:25" ht="16" thickBot="1" x14ac:dyDescent="0.2">
      <c r="B6" s="100" t="s">
        <v>236</v>
      </c>
      <c r="C6" s="119"/>
      <c r="D6" s="119"/>
      <c r="E6" s="102">
        <f>E7+E8+E9+E10+E11+E12+E13+E14+E15</f>
        <v>177.83341396521232</v>
      </c>
    </row>
    <row r="7" spans="2:25" x14ac:dyDescent="0.15">
      <c r="B7" s="103" t="s">
        <v>162</v>
      </c>
      <c r="C7" s="98">
        <v>2769.3335999999999</v>
      </c>
      <c r="D7" s="98">
        <v>461.4</v>
      </c>
      <c r="E7" s="104">
        <f>C7*D7/E41/1000</f>
        <v>164.26108100631194</v>
      </c>
    </row>
    <row r="8" spans="2:25" ht="15" x14ac:dyDescent="0.15">
      <c r="B8" s="105" t="s">
        <v>240</v>
      </c>
      <c r="C8" s="142">
        <v>68.456864999999993</v>
      </c>
      <c r="D8" s="142">
        <v>110.6</v>
      </c>
      <c r="E8" s="107">
        <f>C8*D8/E42/1000</f>
        <v>8.7550060927382045</v>
      </c>
    </row>
    <row r="9" spans="2:25" x14ac:dyDescent="0.15">
      <c r="B9" s="105" t="s">
        <v>92</v>
      </c>
      <c r="C9" s="142">
        <v>37.341745000000003</v>
      </c>
      <c r="D9" s="142">
        <v>36.700000000000003</v>
      </c>
      <c r="E9" s="107">
        <f>C9*D9/1000</f>
        <v>1.3704420415000003</v>
      </c>
    </row>
    <row r="10" spans="2:25" x14ac:dyDescent="0.15">
      <c r="B10" s="105" t="s">
        <v>248</v>
      </c>
      <c r="C10" s="142">
        <v>61.528857000000002</v>
      </c>
      <c r="D10" s="142">
        <v>20.58</v>
      </c>
      <c r="E10" s="107">
        <f>C10*D10/1000</f>
        <v>1.2662638770599999</v>
      </c>
    </row>
    <row r="11" spans="2:25" x14ac:dyDescent="0.15">
      <c r="B11" s="105" t="s">
        <v>63</v>
      </c>
      <c r="C11" s="142">
        <v>32.870648000000003</v>
      </c>
      <c r="D11" s="142">
        <v>30.75</v>
      </c>
      <c r="E11" s="107">
        <f>C11*D11/1000</f>
        <v>1.0107724260000002</v>
      </c>
    </row>
    <row r="12" spans="2:25" x14ac:dyDescent="0.15">
      <c r="B12" s="105" t="s">
        <v>170</v>
      </c>
      <c r="C12" s="142">
        <v>50</v>
      </c>
      <c r="D12" s="142">
        <v>11.69</v>
      </c>
      <c r="E12" s="107">
        <f>C12*D12/1000</f>
        <v>0.58450000000000002</v>
      </c>
    </row>
    <row r="13" spans="2:25" x14ac:dyDescent="0.15">
      <c r="B13" s="105" t="s">
        <v>241</v>
      </c>
      <c r="C13" s="142">
        <v>16.666667</v>
      </c>
      <c r="D13" s="142">
        <v>2.75</v>
      </c>
      <c r="E13" s="129">
        <f>C13*D13/1000</f>
        <v>4.5833334250000003E-2</v>
      </c>
    </row>
    <row r="14" spans="2:25" x14ac:dyDescent="0.15">
      <c r="B14" s="105" t="s">
        <v>171</v>
      </c>
      <c r="C14" s="142">
        <v>15.34582</v>
      </c>
      <c r="D14" s="142">
        <v>171.1</v>
      </c>
      <c r="E14" s="107">
        <f>C14*D14/E43/1000</f>
        <v>0.30565875090219091</v>
      </c>
      <c r="H14" s="157"/>
    </row>
    <row r="15" spans="2:25" ht="15" thickBot="1" x14ac:dyDescent="0.2">
      <c r="B15" s="108" t="s">
        <v>67</v>
      </c>
      <c r="C15" s="109">
        <v>11.173265000000001</v>
      </c>
      <c r="D15" s="109">
        <v>20.93</v>
      </c>
      <c r="E15" s="110">
        <f>C15*D15/1000</f>
        <v>0.23385643645000001</v>
      </c>
    </row>
    <row r="16" spans="2:25" x14ac:dyDescent="0.15">
      <c r="B16" s="111"/>
      <c r="C16" s="142"/>
      <c r="D16" s="142"/>
      <c r="E16" s="112"/>
    </row>
    <row r="17" spans="2:9" ht="16" thickBot="1" x14ac:dyDescent="0.2">
      <c r="B17" s="100" t="s">
        <v>249</v>
      </c>
      <c r="C17" s="142"/>
      <c r="D17" s="142"/>
      <c r="E17" s="102">
        <f>E18+E19+E20+E21+E22+E23+E24</f>
        <v>37.814766342667497</v>
      </c>
    </row>
    <row r="18" spans="2:9" x14ac:dyDescent="0.15">
      <c r="B18" s="103" t="s">
        <v>49</v>
      </c>
      <c r="C18" s="98"/>
      <c r="D18" s="98"/>
      <c r="E18" s="104">
        <v>14.438000000000001</v>
      </c>
      <c r="G18" s="158"/>
      <c r="I18" s="159"/>
    </row>
    <row r="19" spans="2:9" x14ac:dyDescent="0.15">
      <c r="B19" s="105" t="s">
        <v>224</v>
      </c>
      <c r="C19" s="142"/>
      <c r="D19" s="142"/>
      <c r="E19" s="107">
        <v>8.5150000000000006</v>
      </c>
      <c r="G19" s="159"/>
      <c r="I19" s="159"/>
    </row>
    <row r="20" spans="2:9" x14ac:dyDescent="0.15">
      <c r="B20" s="105" t="s">
        <v>229</v>
      </c>
      <c r="C20" s="142"/>
      <c r="D20" s="142"/>
      <c r="E20" s="107">
        <f>4.431</f>
        <v>4.431</v>
      </c>
      <c r="G20" s="159"/>
      <c r="I20" s="159"/>
    </row>
    <row r="21" spans="2:9" x14ac:dyDescent="0.15">
      <c r="B21" s="105" t="s">
        <v>225</v>
      </c>
      <c r="C21" s="142"/>
      <c r="D21" s="142"/>
      <c r="E21" s="107">
        <v>4.5019999999999998</v>
      </c>
      <c r="G21" s="159"/>
      <c r="I21" s="159"/>
    </row>
    <row r="22" spans="2:9" x14ac:dyDescent="0.15">
      <c r="B22" s="105" t="s">
        <v>160</v>
      </c>
      <c r="C22" s="142"/>
      <c r="D22" s="142"/>
      <c r="E22" s="107">
        <v>4.0789999999999997</v>
      </c>
      <c r="G22" s="158"/>
      <c r="I22" s="159"/>
    </row>
    <row r="23" spans="2:9" x14ac:dyDescent="0.15">
      <c r="B23" s="105" t="s">
        <v>242</v>
      </c>
      <c r="C23" s="142"/>
      <c r="D23" s="142"/>
      <c r="E23" s="107">
        <v>1.0640000000000001</v>
      </c>
      <c r="G23" s="159"/>
      <c r="I23" s="159"/>
    </row>
    <row r="24" spans="2:9" ht="15" thickBot="1" x14ac:dyDescent="0.2">
      <c r="B24" s="108" t="s">
        <v>243</v>
      </c>
      <c r="C24" s="113"/>
      <c r="D24" s="113"/>
      <c r="E24" s="110">
        <v>0.78576634266749334</v>
      </c>
      <c r="G24" s="159"/>
      <c r="I24" s="159"/>
    </row>
    <row r="25" spans="2:9" x14ac:dyDescent="0.15">
      <c r="B25" s="105"/>
      <c r="C25" s="142"/>
      <c r="D25" s="142"/>
      <c r="E25" s="107"/>
    </row>
    <row r="26" spans="2:9" ht="15" thickBot="1" x14ac:dyDescent="0.2">
      <c r="B26" s="114" t="s">
        <v>172</v>
      </c>
      <c r="C26" s="119"/>
      <c r="D26" s="119"/>
      <c r="E26" s="102">
        <f>E27+E28</f>
        <v>3.0709999999999997</v>
      </c>
    </row>
    <row r="27" spans="2:9" ht="15" x14ac:dyDescent="0.15">
      <c r="B27" s="103" t="s">
        <v>244</v>
      </c>
      <c r="C27" s="98"/>
      <c r="D27" s="98"/>
      <c r="E27" s="104">
        <f>13.62</f>
        <v>13.62</v>
      </c>
    </row>
    <row r="28" spans="2:9" ht="16" thickBot="1" x14ac:dyDescent="0.2">
      <c r="B28" s="108" t="s">
        <v>258</v>
      </c>
      <c r="C28" s="109"/>
      <c r="D28" s="109"/>
      <c r="E28" s="110">
        <v>-10.548999999999999</v>
      </c>
    </row>
    <row r="29" spans="2:9" ht="15" thickBot="1" x14ac:dyDescent="0.2">
      <c r="B29" s="111"/>
      <c r="C29" s="142"/>
      <c r="D29" s="142"/>
      <c r="E29" s="112"/>
    </row>
    <row r="30" spans="2:9" ht="15" thickBot="1" x14ac:dyDescent="0.2">
      <c r="B30" s="115" t="s">
        <v>232</v>
      </c>
      <c r="C30" s="116"/>
      <c r="D30" s="116"/>
      <c r="E30" s="117">
        <f>E6+E17+E26</f>
        <v>218.71918030787981</v>
      </c>
    </row>
    <row r="31" spans="2:9" ht="3.75" customHeight="1" thickBot="1" x14ac:dyDescent="0.2">
      <c r="B31" s="118"/>
      <c r="C31" s="119"/>
      <c r="D31" s="119"/>
      <c r="E31" s="120"/>
    </row>
    <row r="32" spans="2:9" x14ac:dyDescent="0.15">
      <c r="B32" s="121" t="s">
        <v>233</v>
      </c>
      <c r="C32" s="122"/>
      <c r="D32" s="122"/>
      <c r="E32" s="123">
        <f>E30*E42</f>
        <v>189.14834713025445</v>
      </c>
    </row>
    <row r="33" spans="2:5" ht="15" thickBot="1" x14ac:dyDescent="0.2">
      <c r="B33" s="139" t="s">
        <v>213</v>
      </c>
      <c r="C33" s="136"/>
      <c r="D33" s="136"/>
      <c r="E33" s="140">
        <f>E32/(E$38/1000)</f>
        <v>129.68338346292117</v>
      </c>
    </row>
    <row r="34" spans="2:5" ht="3.75" customHeight="1" thickBot="1" x14ac:dyDescent="0.2">
      <c r="B34" s="118"/>
      <c r="C34" s="119"/>
      <c r="D34" s="119"/>
      <c r="E34" s="120"/>
    </row>
    <row r="35" spans="2:5" x14ac:dyDescent="0.15">
      <c r="B35" s="121" t="s">
        <v>237</v>
      </c>
      <c r="C35" s="122"/>
      <c r="D35" s="122"/>
      <c r="E35" s="123">
        <f>NAV_SEP*E44</f>
        <v>3301.762874009723</v>
      </c>
    </row>
    <row r="36" spans="2:5" ht="15" thickBot="1" x14ac:dyDescent="0.2">
      <c r="B36" s="124" t="s">
        <v>238</v>
      </c>
      <c r="C36" s="125"/>
      <c r="D36" s="125"/>
      <c r="E36" s="141">
        <f>E35/(E$38/1000)</f>
        <v>2263.7458237949954</v>
      </c>
    </row>
    <row r="37" spans="2:5" x14ac:dyDescent="0.15">
      <c r="B37" s="111"/>
      <c r="C37" s="142"/>
      <c r="D37" s="142"/>
      <c r="E37" s="112"/>
    </row>
    <row r="38" spans="2:5" x14ac:dyDescent="0.15">
      <c r="B38" s="111" t="s">
        <v>259</v>
      </c>
      <c r="C38" s="142"/>
      <c r="D38" s="142"/>
      <c r="E38" s="107">
        <v>1458.5395759999999</v>
      </c>
    </row>
    <row r="39" spans="2:5" x14ac:dyDescent="0.15">
      <c r="B39" s="111"/>
      <c r="C39" s="142"/>
      <c r="D39" s="142"/>
      <c r="E39" s="112"/>
    </row>
    <row r="40" spans="2:5" x14ac:dyDescent="0.15">
      <c r="B40" s="111" t="s">
        <v>234</v>
      </c>
      <c r="C40" s="128"/>
      <c r="D40" s="128"/>
      <c r="E40" s="127"/>
    </row>
    <row r="41" spans="2:5" x14ac:dyDescent="0.15">
      <c r="B41" s="105" t="s">
        <v>173</v>
      </c>
      <c r="C41" s="128"/>
      <c r="D41" s="128"/>
      <c r="E41" s="129">
        <v>7.7789000000000001</v>
      </c>
    </row>
    <row r="42" spans="2:5" x14ac:dyDescent="0.15">
      <c r="B42" s="105" t="s">
        <v>174</v>
      </c>
      <c r="C42" s="128"/>
      <c r="D42" s="128"/>
      <c r="E42" s="129">
        <v>0.86480000000000001</v>
      </c>
    </row>
    <row r="43" spans="2:5" x14ac:dyDescent="0.15">
      <c r="B43" s="105" t="s">
        <v>175</v>
      </c>
      <c r="C43" s="128"/>
      <c r="D43" s="128"/>
      <c r="E43" s="129">
        <v>8.5901999999999994</v>
      </c>
    </row>
    <row r="44" spans="2:5" x14ac:dyDescent="0.15">
      <c r="B44" s="105" t="s">
        <v>239</v>
      </c>
      <c r="C44" s="128"/>
      <c r="D44" s="128"/>
      <c r="E44" s="129">
        <v>15.0959</v>
      </c>
    </row>
    <row r="45" spans="2:5" x14ac:dyDescent="0.15">
      <c r="B45" s="105"/>
      <c r="C45" s="128"/>
      <c r="D45" s="128"/>
      <c r="E45" s="127"/>
    </row>
    <row r="46" spans="2:5" x14ac:dyDescent="0.15">
      <c r="B46" s="151" t="s">
        <v>214</v>
      </c>
      <c r="C46" s="128"/>
      <c r="D46" s="128"/>
      <c r="E46" s="127"/>
    </row>
    <row r="47" spans="2:5" ht="33.75" customHeight="1" x14ac:dyDescent="0.15">
      <c r="B47" s="174" t="s">
        <v>260</v>
      </c>
      <c r="C47" s="179"/>
      <c r="D47" s="179"/>
      <c r="E47" s="176"/>
    </row>
    <row r="48" spans="2:5" x14ac:dyDescent="0.15">
      <c r="B48" s="133" t="s">
        <v>230</v>
      </c>
      <c r="C48" s="134"/>
      <c r="D48" s="134"/>
      <c r="E48" s="132"/>
    </row>
    <row r="49" spans="2:7" ht="41.25" customHeight="1" x14ac:dyDescent="0.15">
      <c r="B49" s="174" t="s">
        <v>245</v>
      </c>
      <c r="C49" s="179"/>
      <c r="D49" s="179"/>
      <c r="E49" s="176"/>
      <c r="G49" s="160"/>
    </row>
    <row r="50" spans="2:7" ht="23.25" customHeight="1" x14ac:dyDescent="0.15">
      <c r="B50" s="174" t="s">
        <v>246</v>
      </c>
      <c r="C50" s="179"/>
      <c r="D50" s="179"/>
      <c r="E50" s="176"/>
    </row>
    <row r="51" spans="2:7" x14ac:dyDescent="0.15">
      <c r="B51" s="174" t="s">
        <v>261</v>
      </c>
      <c r="C51" s="179"/>
      <c r="D51" s="179"/>
      <c r="E51" s="176"/>
    </row>
    <row r="52" spans="2:7" ht="26.25" customHeight="1" x14ac:dyDescent="0.15">
      <c r="B52" s="174" t="s">
        <v>262</v>
      </c>
      <c r="C52" s="179"/>
      <c r="D52" s="179"/>
      <c r="E52" s="176"/>
    </row>
    <row r="53" spans="2:7" ht="15" thickBot="1" x14ac:dyDescent="0.2">
      <c r="B53" s="152"/>
      <c r="C53" s="153"/>
      <c r="D53" s="153"/>
      <c r="E53" s="154"/>
    </row>
  </sheetData>
  <mergeCells count="9">
    <mergeCell ref="B50:E50"/>
    <mergeCell ref="B51:E51"/>
    <mergeCell ref="B52:E52"/>
    <mergeCell ref="B3:B4"/>
    <mergeCell ref="C3:C4"/>
    <mergeCell ref="D3:D4"/>
    <mergeCell ref="E3:E4"/>
    <mergeCell ref="B47:E47"/>
    <mergeCell ref="B49:E49"/>
  </mergeCells>
  <pageMargins left="0.7" right="0.7" top="0.75" bottom="0.75" header="0.3" footer="0.3"/>
  <ignoredErrors>
    <ignoredError sqref="E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2B61-505B-493F-8B21-9650E3846140}">
  <dimension ref="A1"/>
  <sheetViews>
    <sheetView zoomScale="40" zoomScaleNormal="40" workbookViewId="0">
      <selection activeCell="A14" sqref="A14"/>
    </sheetView>
  </sheetViews>
  <sheetFormatPr baseColWidth="10" defaultColWidth="8.83203125"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9E08-EF5E-494E-B782-F07ED350A98E}">
  <dimension ref="A1"/>
  <sheetViews>
    <sheetView workbookViewId="0"/>
  </sheetViews>
  <sheetFormatPr baseColWidth="10" defaultColWidth="8.83203125" defaultRowHeight="1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6"/>
  <sheetViews>
    <sheetView showGridLines="0" workbookViewId="0">
      <pane xSplit="1" ySplit="19" topLeftCell="B20" activePane="bottomRight" state="frozen"/>
      <selection pane="topRight"/>
      <selection pane="bottomLeft"/>
      <selection pane="bottomRight"/>
    </sheetView>
  </sheetViews>
  <sheetFormatPr baseColWidth="10" defaultColWidth="8.83203125" defaultRowHeight="15" x14ac:dyDescent="0.2"/>
  <cols>
    <col min="1" max="1" width="38.5" bestFit="1" customWidth="1"/>
    <col min="2" max="2" width="23.33203125" bestFit="1" customWidth="1"/>
    <col min="3" max="3" width="17.33203125" customWidth="1"/>
    <col min="4" max="4" width="13.5" bestFit="1" customWidth="1"/>
    <col min="5" max="5" width="20.33203125" customWidth="1"/>
  </cols>
  <sheetData>
    <row r="1" spans="1:10" ht="47" x14ac:dyDescent="0.55000000000000004">
      <c r="A1" s="89" t="s">
        <v>218</v>
      </c>
    </row>
    <row r="2" spans="1:10" x14ac:dyDescent="0.2">
      <c r="A2" s="70" t="s">
        <v>215</v>
      </c>
      <c r="J2" t="s">
        <v>228</v>
      </c>
    </row>
    <row r="3" spans="1:10" x14ac:dyDescent="0.2">
      <c r="A3" s="70" t="s">
        <v>216</v>
      </c>
    </row>
    <row r="4" spans="1:10" x14ac:dyDescent="0.2">
      <c r="A4" s="70"/>
    </row>
    <row r="5" spans="1:10" x14ac:dyDescent="0.2">
      <c r="A5" s="70" t="s">
        <v>227</v>
      </c>
    </row>
    <row r="6" spans="1:10" x14ac:dyDescent="0.2">
      <c r="A6" s="70"/>
    </row>
    <row r="7" spans="1:10" x14ac:dyDescent="0.2">
      <c r="A7" s="70" t="s">
        <v>226</v>
      </c>
    </row>
    <row r="8" spans="1:10" x14ac:dyDescent="0.2">
      <c r="A8" s="70"/>
    </row>
    <row r="9" spans="1:10" x14ac:dyDescent="0.2">
      <c r="A9" s="70" t="s">
        <v>220</v>
      </c>
    </row>
    <row r="10" spans="1:10" x14ac:dyDescent="0.2">
      <c r="A10" s="70" t="s">
        <v>222</v>
      </c>
    </row>
    <row r="11" spans="1:10" x14ac:dyDescent="0.2">
      <c r="A11" s="91" t="s">
        <v>49</v>
      </c>
    </row>
    <row r="12" spans="1:10" x14ac:dyDescent="0.2">
      <c r="A12" s="91" t="s">
        <v>221</v>
      </c>
    </row>
    <row r="13" spans="1:10" x14ac:dyDescent="0.2">
      <c r="A13" s="91" t="s">
        <v>159</v>
      </c>
    </row>
    <row r="14" spans="1:10" x14ac:dyDescent="0.2">
      <c r="A14" s="91" t="s">
        <v>77</v>
      </c>
    </row>
    <row r="15" spans="1:10" x14ac:dyDescent="0.2">
      <c r="A15" s="91" t="s">
        <v>42</v>
      </c>
    </row>
    <row r="16" spans="1:10" x14ac:dyDescent="0.2">
      <c r="A16" s="91"/>
    </row>
    <row r="17" spans="1:10" x14ac:dyDescent="0.2">
      <c r="A17" s="92" t="s">
        <v>223</v>
      </c>
    </row>
    <row r="18" spans="1:10" x14ac:dyDescent="0.2">
      <c r="A18" s="70"/>
    </row>
    <row r="19" spans="1:10" x14ac:dyDescent="0.2">
      <c r="A19" s="62" t="s">
        <v>32</v>
      </c>
      <c r="B19" s="62" t="s">
        <v>33</v>
      </c>
      <c r="C19" s="62" t="s">
        <v>34</v>
      </c>
      <c r="D19" s="62" t="s">
        <v>163</v>
      </c>
      <c r="E19" s="62" t="s">
        <v>167</v>
      </c>
      <c r="F19" s="62"/>
      <c r="G19" s="62"/>
      <c r="H19" s="62"/>
      <c r="I19" s="62"/>
      <c r="J19" s="62"/>
    </row>
    <row r="20" spans="1:10" x14ac:dyDescent="0.2">
      <c r="A20" s="82" t="s">
        <v>161</v>
      </c>
      <c r="B20" s="68"/>
      <c r="C20" s="68"/>
      <c r="D20" s="90">
        <f>SUM(D21:D22)</f>
        <v>34.378920953575914</v>
      </c>
      <c r="E20" s="68"/>
      <c r="F20" s="68"/>
      <c r="G20" s="68"/>
      <c r="H20" s="68"/>
      <c r="I20" s="68"/>
      <c r="J20" s="68"/>
    </row>
    <row r="21" spans="1:10" x14ac:dyDescent="0.2">
      <c r="A21" s="86" t="s">
        <v>162</v>
      </c>
      <c r="B21" s="63" t="s">
        <v>217</v>
      </c>
      <c r="C21" s="64">
        <v>37012</v>
      </c>
      <c r="D21" s="61">
        <f>274/7.97</f>
        <v>34.378920953575914</v>
      </c>
      <c r="E21" s="68"/>
      <c r="F21" s="68"/>
      <c r="G21" s="68"/>
      <c r="H21" s="68"/>
      <c r="I21" s="68"/>
      <c r="J21" s="71"/>
    </row>
    <row r="22" spans="1:10" x14ac:dyDescent="0.2">
      <c r="A22" s="86"/>
      <c r="B22" s="68"/>
      <c r="C22" s="68"/>
      <c r="D22" s="61"/>
      <c r="E22" s="68"/>
      <c r="F22" s="68"/>
      <c r="G22" s="68"/>
      <c r="H22" s="68"/>
      <c r="I22" s="68"/>
      <c r="J22" s="71"/>
    </row>
    <row r="23" spans="1:10" x14ac:dyDescent="0.2">
      <c r="A23" s="82" t="s">
        <v>143</v>
      </c>
      <c r="B23" s="68"/>
      <c r="C23" s="68"/>
      <c r="D23" s="90">
        <f>SUM(D24:D25)</f>
        <v>166</v>
      </c>
      <c r="E23" s="68"/>
      <c r="F23" s="68"/>
      <c r="G23" s="68"/>
      <c r="H23" s="68"/>
      <c r="I23" s="68"/>
      <c r="J23" s="71"/>
    </row>
    <row r="24" spans="1:10" x14ac:dyDescent="0.2">
      <c r="A24" s="87" t="s">
        <v>35</v>
      </c>
      <c r="B24" s="63" t="s">
        <v>217</v>
      </c>
      <c r="C24" s="64">
        <v>39052</v>
      </c>
      <c r="D24" s="61">
        <v>166</v>
      </c>
      <c r="E24" s="63"/>
      <c r="F24" s="63"/>
      <c r="G24" s="63"/>
      <c r="H24" s="63"/>
      <c r="I24" s="63"/>
      <c r="J24" s="72"/>
    </row>
    <row r="25" spans="1:10" x14ac:dyDescent="0.2">
      <c r="A25" s="86"/>
      <c r="B25" s="68"/>
      <c r="C25" s="68"/>
      <c r="D25" s="61"/>
      <c r="E25" s="68"/>
      <c r="F25" s="68"/>
      <c r="G25" s="68"/>
      <c r="H25" s="68"/>
      <c r="I25" s="68"/>
      <c r="J25" s="71"/>
    </row>
    <row r="26" spans="1:10" x14ac:dyDescent="0.2">
      <c r="A26" s="82" t="s">
        <v>144</v>
      </c>
      <c r="B26" s="68"/>
      <c r="C26" s="68"/>
      <c r="D26" s="90">
        <f>SUM(D27:D31)</f>
        <v>117.92927142344084</v>
      </c>
      <c r="E26" s="68"/>
      <c r="F26" s="68"/>
      <c r="G26" s="68"/>
      <c r="H26" s="68"/>
      <c r="I26" s="68"/>
      <c r="J26" s="71"/>
    </row>
    <row r="27" spans="1:10" x14ac:dyDescent="0.2">
      <c r="A27" s="87" t="s">
        <v>38</v>
      </c>
      <c r="B27" s="63"/>
      <c r="C27" s="64">
        <v>39234</v>
      </c>
      <c r="D27" s="61">
        <v>14.664804469273744</v>
      </c>
      <c r="E27" s="63"/>
      <c r="F27" s="63"/>
      <c r="G27" s="63"/>
      <c r="H27" s="63"/>
      <c r="I27" s="63"/>
      <c r="J27" s="72"/>
    </row>
    <row r="28" spans="1:10" x14ac:dyDescent="0.2">
      <c r="A28" s="87" t="s">
        <v>35</v>
      </c>
      <c r="B28" s="63" t="s">
        <v>217</v>
      </c>
      <c r="C28" s="64">
        <v>39356</v>
      </c>
      <c r="D28" s="61">
        <v>25.887573964497044</v>
      </c>
      <c r="E28" s="63"/>
      <c r="F28" s="63"/>
      <c r="G28" s="63"/>
      <c r="H28" s="63"/>
      <c r="I28" s="63"/>
      <c r="J28" s="72"/>
    </row>
    <row r="29" spans="1:10" x14ac:dyDescent="0.2">
      <c r="A29" s="87" t="s">
        <v>39</v>
      </c>
      <c r="B29" s="63"/>
      <c r="C29" s="64">
        <v>39356</v>
      </c>
      <c r="D29" s="61">
        <v>47.781065088757401</v>
      </c>
      <c r="E29" s="63"/>
      <c r="F29" s="63"/>
      <c r="G29" s="63"/>
      <c r="H29" s="63"/>
      <c r="I29" s="63"/>
      <c r="J29" s="72"/>
    </row>
    <row r="30" spans="1:10" x14ac:dyDescent="0.2">
      <c r="A30" s="87" t="s">
        <v>40</v>
      </c>
      <c r="B30" s="63"/>
      <c r="C30" s="64">
        <v>39479</v>
      </c>
      <c r="D30" s="61">
        <v>29.595827900912646</v>
      </c>
      <c r="E30" s="63"/>
      <c r="F30" s="63"/>
      <c r="G30" s="63"/>
      <c r="H30" s="63"/>
      <c r="I30" s="63"/>
      <c r="J30" s="72"/>
    </row>
    <row r="31" spans="1:10" x14ac:dyDescent="0.2">
      <c r="A31" s="86"/>
      <c r="B31" s="68"/>
      <c r="C31" s="68"/>
      <c r="D31" s="61"/>
      <c r="E31" s="68"/>
      <c r="F31" s="68"/>
      <c r="G31" s="68"/>
      <c r="H31" s="68"/>
      <c r="I31" s="68"/>
      <c r="J31" s="71"/>
    </row>
    <row r="32" spans="1:10" x14ac:dyDescent="0.2">
      <c r="A32" s="82" t="s">
        <v>145</v>
      </c>
      <c r="B32" s="68"/>
      <c r="C32" s="68"/>
      <c r="D32" s="90">
        <f>SUM(D33:D37)</f>
        <v>143.44283732810521</v>
      </c>
      <c r="E32" s="68"/>
      <c r="F32" s="68"/>
      <c r="G32" s="68"/>
      <c r="H32" s="68"/>
      <c r="I32" s="68"/>
      <c r="J32" s="71"/>
    </row>
    <row r="33" spans="1:10" s="66" customFormat="1" x14ac:dyDescent="0.2">
      <c r="A33" s="87" t="s">
        <v>164</v>
      </c>
      <c r="B33" s="63" t="s">
        <v>42</v>
      </c>
      <c r="C33" s="64">
        <v>39600</v>
      </c>
      <c r="D33" s="61">
        <v>13.224181360201511</v>
      </c>
      <c r="E33" s="63"/>
      <c r="F33" s="63"/>
      <c r="G33" s="65"/>
      <c r="H33" s="65"/>
      <c r="I33" s="63"/>
      <c r="J33" s="72"/>
    </row>
    <row r="34" spans="1:10" x14ac:dyDescent="0.2">
      <c r="A34" s="87" t="s">
        <v>44</v>
      </c>
      <c r="B34" s="63"/>
      <c r="C34" s="64">
        <v>39692</v>
      </c>
      <c r="D34" s="61">
        <v>23</v>
      </c>
      <c r="E34" s="63"/>
      <c r="F34" s="63"/>
      <c r="G34" s="63"/>
      <c r="H34" s="63"/>
      <c r="I34" s="63"/>
      <c r="J34" s="72"/>
    </row>
    <row r="35" spans="1:10" x14ac:dyDescent="0.2">
      <c r="A35" s="87" t="s">
        <v>35</v>
      </c>
      <c r="B35" s="63" t="s">
        <v>217</v>
      </c>
      <c r="C35" s="64">
        <v>39783</v>
      </c>
      <c r="D35" s="61">
        <v>101</v>
      </c>
      <c r="E35" s="63"/>
      <c r="F35" s="63"/>
      <c r="G35" s="63"/>
      <c r="H35" s="63"/>
      <c r="I35" s="63"/>
      <c r="J35" s="72"/>
    </row>
    <row r="36" spans="1:10" s="66" customFormat="1" x14ac:dyDescent="0.2">
      <c r="A36" s="87" t="s">
        <v>164</v>
      </c>
      <c r="B36" s="63" t="s">
        <v>42</v>
      </c>
      <c r="C36" s="64">
        <v>39873</v>
      </c>
      <c r="D36" s="61">
        <v>6.218655967903711</v>
      </c>
      <c r="E36" s="63"/>
      <c r="F36" s="63"/>
      <c r="G36" s="63"/>
      <c r="H36" s="63"/>
      <c r="I36" s="63"/>
      <c r="J36" s="72"/>
    </row>
    <row r="37" spans="1:10" x14ac:dyDescent="0.2">
      <c r="A37" s="86"/>
      <c r="B37" s="68"/>
      <c r="C37" s="68"/>
      <c r="D37" s="61"/>
      <c r="E37" s="68"/>
      <c r="F37" s="68"/>
      <c r="G37" s="68"/>
      <c r="H37" s="68"/>
      <c r="I37" s="68"/>
      <c r="J37" s="71"/>
    </row>
    <row r="38" spans="1:10" x14ac:dyDescent="0.2">
      <c r="A38" s="82" t="s">
        <v>146</v>
      </c>
      <c r="B38" s="68"/>
      <c r="C38" s="68"/>
      <c r="D38" s="90">
        <f>SUM(D39:D41)</f>
        <v>126.41813602015114</v>
      </c>
      <c r="E38" s="68"/>
      <c r="F38" s="68"/>
      <c r="G38" s="68"/>
      <c r="H38" s="68"/>
      <c r="I38" s="68"/>
      <c r="J38" s="71"/>
    </row>
    <row r="39" spans="1:10" x14ac:dyDescent="0.2">
      <c r="A39" s="87" t="s">
        <v>45</v>
      </c>
      <c r="B39" s="63"/>
      <c r="C39" s="64">
        <v>40026</v>
      </c>
      <c r="D39" s="61">
        <v>22.418136020151131</v>
      </c>
      <c r="E39" s="67" t="s">
        <v>46</v>
      </c>
      <c r="F39" s="67"/>
      <c r="G39" s="67"/>
      <c r="H39" s="67"/>
      <c r="I39" s="67"/>
      <c r="J39" s="74"/>
    </row>
    <row r="40" spans="1:10" x14ac:dyDescent="0.2">
      <c r="A40" s="87" t="s">
        <v>35</v>
      </c>
      <c r="B40" s="63" t="s">
        <v>217</v>
      </c>
      <c r="C40" s="64">
        <v>40118</v>
      </c>
      <c r="D40" s="61">
        <v>104</v>
      </c>
      <c r="E40" s="63" t="s">
        <v>36</v>
      </c>
      <c r="F40" s="63"/>
      <c r="G40" s="63"/>
      <c r="H40" s="63"/>
      <c r="I40" s="63"/>
      <c r="J40" s="72"/>
    </row>
    <row r="41" spans="1:10" x14ac:dyDescent="0.2">
      <c r="A41" s="87"/>
      <c r="B41" s="63"/>
      <c r="C41" s="64"/>
      <c r="D41" s="61"/>
      <c r="E41" s="63"/>
      <c r="F41" s="63"/>
      <c r="G41" s="63"/>
      <c r="H41" s="63"/>
      <c r="I41" s="63"/>
      <c r="J41" s="72"/>
    </row>
    <row r="42" spans="1:10" x14ac:dyDescent="0.2">
      <c r="A42" s="82" t="s">
        <v>147</v>
      </c>
      <c r="B42" s="63"/>
      <c r="C42" s="64"/>
      <c r="D42" s="90">
        <f>SUM(D43:D50)</f>
        <v>582.16113642443008</v>
      </c>
      <c r="E42" s="63"/>
      <c r="F42" s="63"/>
      <c r="G42" s="63"/>
      <c r="H42" s="63"/>
      <c r="I42" s="63"/>
      <c r="J42" s="72"/>
    </row>
    <row r="43" spans="1:10" x14ac:dyDescent="0.2">
      <c r="A43" s="87" t="s">
        <v>64</v>
      </c>
      <c r="B43" s="63" t="s">
        <v>49</v>
      </c>
      <c r="C43" s="64"/>
      <c r="D43" s="61">
        <v>11.275964391691394</v>
      </c>
      <c r="E43" s="63"/>
      <c r="F43" s="63"/>
      <c r="G43" s="63"/>
      <c r="H43" s="63"/>
      <c r="I43" s="63"/>
      <c r="J43" s="72"/>
    </row>
    <row r="44" spans="1:10" x14ac:dyDescent="0.2">
      <c r="A44" s="87" t="s">
        <v>56</v>
      </c>
      <c r="B44" s="63"/>
      <c r="C44" s="64"/>
      <c r="D44" s="61">
        <v>0.7380836396380438</v>
      </c>
      <c r="E44" s="63"/>
      <c r="F44" s="63"/>
      <c r="G44" s="63"/>
      <c r="H44" s="63"/>
      <c r="I44" s="63"/>
      <c r="J44" s="72"/>
    </row>
    <row r="45" spans="1:10" x14ac:dyDescent="0.2">
      <c r="A45" s="87" t="s">
        <v>47</v>
      </c>
      <c r="B45" s="63"/>
      <c r="C45" s="64">
        <v>40299</v>
      </c>
      <c r="D45" s="61">
        <v>4.3024771838331164</v>
      </c>
      <c r="E45" s="63"/>
      <c r="F45" s="63"/>
      <c r="G45" s="63"/>
      <c r="H45" s="63"/>
      <c r="I45" s="63"/>
      <c r="J45" s="72"/>
    </row>
    <row r="46" spans="1:10" x14ac:dyDescent="0.2">
      <c r="A46" s="87" t="s">
        <v>35</v>
      </c>
      <c r="B46" s="63" t="s">
        <v>217</v>
      </c>
      <c r="C46" s="64">
        <v>40391</v>
      </c>
      <c r="D46" s="61">
        <v>388</v>
      </c>
      <c r="E46" s="63" t="s">
        <v>37</v>
      </c>
      <c r="F46" s="63"/>
      <c r="G46" s="63"/>
      <c r="H46" s="63"/>
      <c r="I46" s="63"/>
      <c r="J46" s="72"/>
    </row>
    <row r="47" spans="1:10" s="66" customFormat="1" x14ac:dyDescent="0.2">
      <c r="A47" s="87" t="s">
        <v>48</v>
      </c>
      <c r="B47" s="63" t="s">
        <v>49</v>
      </c>
      <c r="C47" s="64">
        <v>40391</v>
      </c>
      <c r="D47" s="61">
        <v>144</v>
      </c>
      <c r="E47" s="63"/>
      <c r="F47" s="63"/>
      <c r="G47" s="63"/>
      <c r="H47" s="63"/>
      <c r="I47" s="63"/>
      <c r="J47" s="72"/>
    </row>
    <row r="48" spans="1:10" s="66" customFormat="1" x14ac:dyDescent="0.2">
      <c r="A48" s="87" t="s">
        <v>48</v>
      </c>
      <c r="B48" s="63" t="s">
        <v>49</v>
      </c>
      <c r="C48" s="64">
        <v>40513</v>
      </c>
      <c r="D48" s="61">
        <v>5.8446112092675904</v>
      </c>
      <c r="E48" s="63"/>
      <c r="F48" s="63"/>
      <c r="G48" s="63"/>
      <c r="H48" s="63"/>
      <c r="I48" s="63"/>
      <c r="J48" s="72"/>
    </row>
    <row r="49" spans="1:10" x14ac:dyDescent="0.2">
      <c r="A49" s="87" t="s">
        <v>55</v>
      </c>
      <c r="B49" s="63"/>
      <c r="C49" s="64">
        <v>40575</v>
      </c>
      <c r="D49" s="61">
        <v>28</v>
      </c>
      <c r="E49" s="63"/>
      <c r="F49" s="63"/>
      <c r="G49" s="63"/>
      <c r="H49" s="63"/>
      <c r="I49" s="63"/>
      <c r="J49" s="72"/>
    </row>
    <row r="50" spans="1:10" x14ac:dyDescent="0.2">
      <c r="A50" s="87"/>
      <c r="B50" s="63"/>
      <c r="C50" s="64"/>
      <c r="D50" s="61"/>
      <c r="E50" s="63"/>
      <c r="F50" s="63"/>
      <c r="G50" s="63"/>
      <c r="H50" s="63"/>
      <c r="I50" s="63"/>
      <c r="J50" s="72"/>
    </row>
    <row r="51" spans="1:10" x14ac:dyDescent="0.2">
      <c r="A51" s="82" t="s">
        <v>148</v>
      </c>
      <c r="B51" s="63"/>
      <c r="C51" s="64"/>
      <c r="D51" s="90">
        <f>SUM(D52:D53)</f>
        <v>29</v>
      </c>
      <c r="E51" s="63"/>
      <c r="F51" s="63"/>
      <c r="G51" s="63"/>
      <c r="H51" s="63"/>
      <c r="I51" s="63"/>
      <c r="J51" s="72"/>
    </row>
    <row r="52" spans="1:10" x14ac:dyDescent="0.2">
      <c r="A52" s="87" t="s">
        <v>60</v>
      </c>
      <c r="B52" s="63" t="s">
        <v>49</v>
      </c>
      <c r="C52" s="64">
        <v>40725</v>
      </c>
      <c r="D52" s="61">
        <v>29</v>
      </c>
      <c r="E52" s="63"/>
      <c r="F52" s="63"/>
      <c r="G52" s="63"/>
      <c r="H52" s="63"/>
      <c r="I52" s="63"/>
      <c r="J52" s="72"/>
    </row>
    <row r="53" spans="1:10" x14ac:dyDescent="0.2">
      <c r="A53" s="87"/>
      <c r="B53" s="63"/>
      <c r="C53" s="64"/>
      <c r="D53" s="61"/>
      <c r="E53" s="63"/>
      <c r="F53" s="63"/>
      <c r="G53" s="63"/>
      <c r="H53" s="63"/>
      <c r="I53" s="63"/>
      <c r="J53" s="72"/>
    </row>
    <row r="54" spans="1:10" x14ac:dyDescent="0.2">
      <c r="A54" s="82" t="s">
        <v>149</v>
      </c>
      <c r="B54" s="63"/>
      <c r="C54" s="64"/>
      <c r="D54" s="90">
        <f>SUM(D55:D58)</f>
        <v>148.6</v>
      </c>
      <c r="E54" s="63"/>
      <c r="F54" s="63"/>
      <c r="G54" s="63"/>
      <c r="H54" s="63"/>
      <c r="I54" s="63"/>
      <c r="J54" s="72"/>
    </row>
    <row r="55" spans="1:10" x14ac:dyDescent="0.2">
      <c r="A55" s="87" t="s">
        <v>57</v>
      </c>
      <c r="B55" s="63" t="s">
        <v>41</v>
      </c>
      <c r="C55" s="64">
        <v>41183</v>
      </c>
      <c r="D55" s="61">
        <v>82.2</v>
      </c>
      <c r="E55" s="63"/>
      <c r="F55" s="63"/>
      <c r="G55" s="63"/>
      <c r="H55" s="63"/>
      <c r="I55" s="63"/>
      <c r="J55" s="72"/>
    </row>
    <row r="56" spans="1:10" s="66" customFormat="1" x14ac:dyDescent="0.2">
      <c r="A56" s="87" t="s">
        <v>50</v>
      </c>
      <c r="B56" s="63" t="s">
        <v>49</v>
      </c>
      <c r="C56" s="64">
        <v>41214</v>
      </c>
      <c r="D56" s="61">
        <v>16.399999999999999</v>
      </c>
      <c r="E56" s="63"/>
      <c r="F56" s="63"/>
      <c r="G56" s="63"/>
      <c r="H56" s="63"/>
      <c r="I56" s="63"/>
      <c r="J56" s="72"/>
    </row>
    <row r="57" spans="1:10" x14ac:dyDescent="0.2">
      <c r="A57" s="87" t="s">
        <v>61</v>
      </c>
      <c r="B57" s="63" t="s">
        <v>49</v>
      </c>
      <c r="C57" s="64">
        <v>41334</v>
      </c>
      <c r="D57" s="61">
        <v>50</v>
      </c>
      <c r="E57" s="69"/>
      <c r="F57" s="69"/>
      <c r="G57" s="69"/>
      <c r="H57" s="69"/>
      <c r="I57" s="69"/>
      <c r="J57" s="73"/>
    </row>
    <row r="58" spans="1:10" x14ac:dyDescent="0.2">
      <c r="A58" s="87"/>
      <c r="B58" s="63"/>
      <c r="C58" s="64"/>
      <c r="D58" s="61"/>
      <c r="E58" s="63"/>
      <c r="F58" s="63"/>
      <c r="G58" s="63"/>
      <c r="H58" s="63"/>
      <c r="I58" s="63"/>
      <c r="J58" s="72"/>
    </row>
    <row r="59" spans="1:10" x14ac:dyDescent="0.2">
      <c r="A59" s="82" t="s">
        <v>150</v>
      </c>
      <c r="B59" s="63"/>
      <c r="C59" s="64"/>
      <c r="D59" s="90">
        <f>SUM(D60:D63)</f>
        <v>82.1</v>
      </c>
      <c r="E59" s="63"/>
      <c r="F59" s="63"/>
      <c r="G59" s="63"/>
      <c r="H59" s="63"/>
      <c r="I59" s="63"/>
      <c r="J59" s="72"/>
    </row>
    <row r="60" spans="1:10" x14ac:dyDescent="0.2">
      <c r="A60" s="87" t="s">
        <v>64</v>
      </c>
      <c r="B60" s="63" t="s">
        <v>49</v>
      </c>
      <c r="C60" s="64">
        <v>41456</v>
      </c>
      <c r="D60" s="61">
        <v>49</v>
      </c>
      <c r="E60" s="63"/>
      <c r="F60" s="63"/>
      <c r="G60" s="63"/>
      <c r="H60" s="63"/>
      <c r="I60" s="63"/>
      <c r="J60" s="72"/>
    </row>
    <row r="61" spans="1:10" x14ac:dyDescent="0.2">
      <c r="A61" s="87" t="s">
        <v>67</v>
      </c>
      <c r="B61" s="63" t="s">
        <v>42</v>
      </c>
      <c r="C61" s="64">
        <v>41671</v>
      </c>
      <c r="D61" s="61">
        <v>14.5</v>
      </c>
      <c r="E61" s="63"/>
      <c r="F61" s="63"/>
      <c r="G61" s="63"/>
      <c r="H61" s="63"/>
      <c r="I61" s="63"/>
      <c r="J61" s="72"/>
    </row>
    <row r="62" spans="1:10" x14ac:dyDescent="0.2">
      <c r="A62" s="87" t="s">
        <v>68</v>
      </c>
      <c r="B62" s="63"/>
      <c r="C62" s="64">
        <v>41671</v>
      </c>
      <c r="D62" s="61">
        <v>18.600000000000001</v>
      </c>
      <c r="E62" s="63"/>
      <c r="F62" s="63"/>
      <c r="G62" s="63"/>
      <c r="H62" s="63"/>
      <c r="I62" s="63"/>
      <c r="J62" s="72"/>
    </row>
    <row r="63" spans="1:10" x14ac:dyDescent="0.2">
      <c r="A63" s="87"/>
      <c r="B63" s="63"/>
      <c r="C63" s="64"/>
      <c r="D63" s="61"/>
      <c r="E63" s="63"/>
      <c r="F63" s="63"/>
      <c r="G63" s="63"/>
      <c r="H63" s="63"/>
      <c r="I63" s="63"/>
      <c r="J63" s="72"/>
    </row>
    <row r="64" spans="1:10" x14ac:dyDescent="0.2">
      <c r="A64" s="82" t="s">
        <v>151</v>
      </c>
      <c r="B64" s="63"/>
      <c r="C64" s="64"/>
      <c r="D64" s="90">
        <f>SUM(D65:D69)</f>
        <v>136.26621246228609</v>
      </c>
      <c r="E64" s="63"/>
      <c r="F64" s="63"/>
      <c r="G64" s="63"/>
      <c r="H64" s="63"/>
      <c r="I64" s="63"/>
      <c r="J64" s="72"/>
    </row>
    <row r="65" spans="1:10" s="66" customFormat="1" x14ac:dyDescent="0.2">
      <c r="A65" s="87" t="s">
        <v>164</v>
      </c>
      <c r="B65" s="63" t="s">
        <v>42</v>
      </c>
      <c r="C65" s="64">
        <v>41852</v>
      </c>
      <c r="D65" s="61">
        <v>55</v>
      </c>
      <c r="E65" s="63"/>
      <c r="F65" s="63"/>
      <c r="G65" s="63"/>
      <c r="H65" s="63"/>
      <c r="I65" s="63"/>
      <c r="J65" s="72"/>
    </row>
    <row r="66" spans="1:10" x14ac:dyDescent="0.2">
      <c r="A66" s="87" t="s">
        <v>67</v>
      </c>
      <c r="B66" s="63" t="s">
        <v>42</v>
      </c>
      <c r="C66" s="64">
        <v>41944</v>
      </c>
      <c r="D66" s="61">
        <v>6.8095630667765858</v>
      </c>
      <c r="E66" s="63"/>
      <c r="F66" s="63"/>
      <c r="G66" s="63"/>
      <c r="H66" s="63"/>
      <c r="I66" s="63"/>
      <c r="J66" s="72"/>
    </row>
    <row r="67" spans="1:10" s="66" customFormat="1" x14ac:dyDescent="0.2">
      <c r="A67" s="87" t="s">
        <v>51</v>
      </c>
      <c r="B67" s="63" t="s">
        <v>49</v>
      </c>
      <c r="C67" s="64">
        <v>42036</v>
      </c>
      <c r="D67" s="61">
        <v>60.456649395509494</v>
      </c>
      <c r="E67" s="63"/>
      <c r="F67" s="63"/>
      <c r="G67" s="63"/>
      <c r="H67" s="63"/>
      <c r="I67" s="63"/>
      <c r="J67" s="72"/>
    </row>
    <row r="68" spans="1:10" s="66" customFormat="1" x14ac:dyDescent="0.2">
      <c r="A68" s="87" t="s">
        <v>164</v>
      </c>
      <c r="B68" s="63" t="s">
        <v>42</v>
      </c>
      <c r="C68" s="64">
        <v>42064</v>
      </c>
      <c r="D68" s="61">
        <v>14</v>
      </c>
      <c r="E68" s="63"/>
      <c r="F68" s="63"/>
      <c r="G68" s="63"/>
      <c r="H68" s="63"/>
      <c r="I68" s="63"/>
      <c r="J68" s="72"/>
    </row>
    <row r="69" spans="1:10" x14ac:dyDescent="0.2">
      <c r="A69" s="88"/>
      <c r="B69" s="63"/>
      <c r="C69" s="64"/>
      <c r="D69" s="61"/>
      <c r="E69" s="63"/>
      <c r="F69" s="63"/>
      <c r="G69" s="63"/>
      <c r="H69" s="63"/>
      <c r="I69" s="63"/>
      <c r="J69" s="72"/>
    </row>
    <row r="70" spans="1:10" x14ac:dyDescent="0.2">
      <c r="A70" s="82" t="s">
        <v>152</v>
      </c>
      <c r="B70" s="63"/>
      <c r="C70" s="64"/>
      <c r="D70" s="90">
        <f>SUM(D71:D76)</f>
        <v>1396.2</v>
      </c>
      <c r="E70" s="63"/>
      <c r="F70" s="63"/>
      <c r="G70" s="63"/>
      <c r="H70" s="63"/>
      <c r="I70" s="63"/>
      <c r="J70" s="72"/>
    </row>
    <row r="71" spans="1:10" s="66" customFormat="1" x14ac:dyDescent="0.2">
      <c r="A71" s="87" t="s">
        <v>52</v>
      </c>
      <c r="B71" s="63" t="s">
        <v>49</v>
      </c>
      <c r="C71" s="64"/>
      <c r="D71" s="61">
        <v>26.4</v>
      </c>
      <c r="E71" s="63"/>
      <c r="F71" s="63"/>
      <c r="G71" s="63"/>
      <c r="H71" s="63"/>
      <c r="I71" s="63"/>
      <c r="J71" s="72"/>
    </row>
    <row r="72" spans="1:10" x14ac:dyDescent="0.2">
      <c r="A72" s="87" t="s">
        <v>70</v>
      </c>
      <c r="B72" s="63" t="s">
        <v>49</v>
      </c>
      <c r="C72" s="64">
        <v>42125</v>
      </c>
      <c r="D72" s="61">
        <v>10</v>
      </c>
      <c r="E72" s="63"/>
      <c r="F72" s="63"/>
      <c r="G72" s="63"/>
      <c r="H72" s="63"/>
      <c r="I72" s="63"/>
      <c r="J72" s="72"/>
    </row>
    <row r="73" spans="1:10" x14ac:dyDescent="0.2">
      <c r="A73" s="87" t="s">
        <v>70</v>
      </c>
      <c r="B73" s="63" t="s">
        <v>49</v>
      </c>
      <c r="C73" s="64">
        <v>42248</v>
      </c>
      <c r="D73" s="61">
        <v>90</v>
      </c>
      <c r="E73" s="63"/>
      <c r="F73" s="63"/>
      <c r="G73" s="63"/>
      <c r="H73" s="63"/>
      <c r="I73" s="63"/>
      <c r="J73" s="72"/>
    </row>
    <row r="74" spans="1:10" x14ac:dyDescent="0.2">
      <c r="A74" s="87" t="s">
        <v>67</v>
      </c>
      <c r="B74" s="63" t="s">
        <v>42</v>
      </c>
      <c r="C74" s="64">
        <v>42278</v>
      </c>
      <c r="D74" s="61">
        <v>10.8</v>
      </c>
      <c r="E74" s="63"/>
      <c r="F74" s="63"/>
      <c r="G74" s="63"/>
      <c r="H74" s="63"/>
      <c r="I74" s="63"/>
      <c r="J74" s="72"/>
    </row>
    <row r="75" spans="1:10" x14ac:dyDescent="0.2">
      <c r="A75" s="87" t="s">
        <v>61</v>
      </c>
      <c r="B75" s="63" t="s">
        <v>49</v>
      </c>
      <c r="C75" s="64">
        <v>42339</v>
      </c>
      <c r="D75" s="61">
        <v>1259</v>
      </c>
      <c r="E75" s="63"/>
      <c r="F75" s="63"/>
      <c r="G75" s="63"/>
      <c r="H75" s="63"/>
      <c r="I75" s="63"/>
      <c r="J75" s="72"/>
    </row>
    <row r="76" spans="1:10" x14ac:dyDescent="0.2">
      <c r="A76" s="88"/>
      <c r="B76" s="63"/>
      <c r="C76" s="64"/>
      <c r="D76" s="61"/>
      <c r="E76" s="63"/>
      <c r="F76" s="63"/>
      <c r="G76" s="63"/>
      <c r="H76" s="63"/>
      <c r="I76" s="63"/>
      <c r="J76" s="72"/>
    </row>
    <row r="77" spans="1:10" x14ac:dyDescent="0.2">
      <c r="A77" s="82" t="s">
        <v>153</v>
      </c>
      <c r="B77" s="63"/>
      <c r="C77" s="64"/>
      <c r="D77" s="90">
        <f>SUM(D78:D90)</f>
        <v>506.25454545454545</v>
      </c>
      <c r="E77" s="63"/>
      <c r="F77" s="63"/>
      <c r="G77" s="63"/>
      <c r="H77" s="63"/>
      <c r="I77" s="63"/>
      <c r="J77" s="72"/>
    </row>
    <row r="78" spans="1:10" s="66" customFormat="1" x14ac:dyDescent="0.2">
      <c r="A78" s="87" t="s">
        <v>52</v>
      </c>
      <c r="B78" s="63" t="s">
        <v>49</v>
      </c>
      <c r="C78" s="64"/>
      <c r="D78" s="61">
        <v>11.6</v>
      </c>
      <c r="E78" s="63"/>
      <c r="F78" s="63"/>
      <c r="G78" s="63"/>
      <c r="H78" s="63"/>
      <c r="I78" s="63"/>
      <c r="J78" s="72"/>
    </row>
    <row r="79" spans="1:10" x14ac:dyDescent="0.2">
      <c r="A79" s="87" t="s">
        <v>75</v>
      </c>
      <c r="B79" s="63" t="s">
        <v>42</v>
      </c>
      <c r="C79" s="64">
        <v>42461</v>
      </c>
      <c r="D79" s="61">
        <v>7.5</v>
      </c>
      <c r="E79" s="63"/>
      <c r="F79" s="63"/>
      <c r="G79" s="63"/>
      <c r="H79" s="63"/>
      <c r="I79" s="63"/>
      <c r="J79" s="72"/>
    </row>
    <row r="80" spans="1:10" x14ac:dyDescent="0.2">
      <c r="A80" s="87" t="s">
        <v>76</v>
      </c>
      <c r="B80" s="63" t="s">
        <v>77</v>
      </c>
      <c r="C80" s="64">
        <v>42491</v>
      </c>
      <c r="D80" s="61">
        <v>13</v>
      </c>
      <c r="E80" s="63"/>
      <c r="F80" s="63"/>
      <c r="G80" s="63"/>
      <c r="H80" s="63"/>
      <c r="I80" s="63"/>
      <c r="J80" s="72"/>
    </row>
    <row r="81" spans="1:10" s="66" customFormat="1" x14ac:dyDescent="0.2">
      <c r="A81" s="87" t="s">
        <v>164</v>
      </c>
      <c r="B81" s="63" t="s">
        <v>42</v>
      </c>
      <c r="C81" s="64">
        <v>42522</v>
      </c>
      <c r="D81" s="61">
        <v>40</v>
      </c>
      <c r="E81" s="63"/>
      <c r="F81" s="63"/>
      <c r="G81" s="63"/>
      <c r="H81" s="63"/>
      <c r="I81" s="63"/>
      <c r="J81" s="72"/>
    </row>
    <row r="82" spans="1:10" x14ac:dyDescent="0.2">
      <c r="A82" s="87" t="s">
        <v>78</v>
      </c>
      <c r="B82" s="63" t="s">
        <v>77</v>
      </c>
      <c r="C82" s="64">
        <v>42522</v>
      </c>
      <c r="D82" s="61">
        <v>22</v>
      </c>
      <c r="E82" s="63"/>
      <c r="F82" s="63"/>
      <c r="G82" s="63"/>
      <c r="H82" s="63"/>
      <c r="I82" s="63"/>
      <c r="J82" s="72"/>
    </row>
    <row r="83" spans="1:10" x14ac:dyDescent="0.2">
      <c r="A83" s="87" t="s">
        <v>71</v>
      </c>
      <c r="B83" s="63" t="s">
        <v>49</v>
      </c>
      <c r="C83" s="64">
        <v>42552</v>
      </c>
      <c r="D83" s="61">
        <v>55</v>
      </c>
      <c r="E83" s="63"/>
      <c r="F83" s="63"/>
      <c r="G83" s="63"/>
      <c r="H83" s="63"/>
      <c r="I83" s="63"/>
      <c r="J83" s="72"/>
    </row>
    <row r="84" spans="1:10" x14ac:dyDescent="0.2">
      <c r="A84" s="87" t="s">
        <v>79</v>
      </c>
      <c r="B84" s="63" t="s">
        <v>77</v>
      </c>
      <c r="C84" s="64">
        <v>42644</v>
      </c>
      <c r="D84" s="61">
        <v>70</v>
      </c>
      <c r="E84" s="63"/>
      <c r="F84" s="63"/>
      <c r="G84" s="63"/>
      <c r="H84" s="63"/>
      <c r="I84" s="63"/>
      <c r="J84" s="72"/>
    </row>
    <row r="85" spans="1:10" x14ac:dyDescent="0.2">
      <c r="A85" s="87" t="s">
        <v>80</v>
      </c>
      <c r="B85" s="63" t="s">
        <v>81</v>
      </c>
      <c r="C85" s="64">
        <v>42675</v>
      </c>
      <c r="D85" s="61">
        <v>130</v>
      </c>
      <c r="E85" s="63"/>
      <c r="F85" s="63"/>
      <c r="G85" s="63"/>
      <c r="H85" s="63"/>
      <c r="I85" s="63"/>
      <c r="J85" s="72"/>
    </row>
    <row r="86" spans="1:10" x14ac:dyDescent="0.2">
      <c r="A86" s="87" t="s">
        <v>82</v>
      </c>
      <c r="B86" s="63" t="s">
        <v>81</v>
      </c>
      <c r="C86" s="64">
        <v>42705</v>
      </c>
      <c r="D86" s="61">
        <v>3.7</v>
      </c>
      <c r="E86" s="63"/>
      <c r="F86" s="63"/>
      <c r="G86" s="63"/>
      <c r="H86" s="63"/>
      <c r="I86" s="63"/>
      <c r="J86" s="72"/>
    </row>
    <row r="87" spans="1:10" x14ac:dyDescent="0.2">
      <c r="A87" s="87" t="s">
        <v>70</v>
      </c>
      <c r="B87" s="63" t="s">
        <v>49</v>
      </c>
      <c r="C87" s="64">
        <v>42736</v>
      </c>
      <c r="D87" s="61">
        <v>137</v>
      </c>
      <c r="E87" s="63"/>
      <c r="F87" s="63"/>
      <c r="G87" s="63"/>
      <c r="H87" s="63"/>
      <c r="I87" s="63"/>
      <c r="J87" s="72"/>
    </row>
    <row r="88" spans="1:10" x14ac:dyDescent="0.2">
      <c r="A88" s="87" t="s">
        <v>83</v>
      </c>
      <c r="B88" s="63" t="s">
        <v>42</v>
      </c>
      <c r="C88" s="64">
        <v>42736</v>
      </c>
      <c r="D88" s="61">
        <v>11</v>
      </c>
      <c r="E88" s="67" t="s">
        <v>84</v>
      </c>
      <c r="F88" s="67"/>
      <c r="G88" s="67"/>
      <c r="H88" s="67"/>
      <c r="I88" s="67"/>
      <c r="J88" s="74"/>
    </row>
    <row r="89" spans="1:10" x14ac:dyDescent="0.2">
      <c r="A89" s="87" t="s">
        <v>85</v>
      </c>
      <c r="B89" s="63" t="s">
        <v>81</v>
      </c>
      <c r="C89" s="64">
        <v>42767</v>
      </c>
      <c r="D89" s="61">
        <v>5.454545454545455</v>
      </c>
      <c r="E89" s="63"/>
      <c r="F89" s="63"/>
      <c r="G89" s="63"/>
      <c r="H89" s="63"/>
      <c r="I89" s="63"/>
      <c r="J89" s="72"/>
    </row>
    <row r="90" spans="1:10" x14ac:dyDescent="0.2">
      <c r="A90" s="88"/>
      <c r="B90" s="63"/>
      <c r="C90" s="64"/>
      <c r="D90" s="61"/>
      <c r="E90" s="63"/>
      <c r="F90" s="63"/>
      <c r="G90" s="63"/>
      <c r="H90" s="63"/>
      <c r="I90" s="63"/>
      <c r="J90" s="72"/>
    </row>
    <row r="91" spans="1:10" x14ac:dyDescent="0.2">
      <c r="A91" s="82" t="s">
        <v>154</v>
      </c>
      <c r="B91" s="63"/>
      <c r="C91" s="64"/>
      <c r="D91" s="90">
        <f>SUM(D92:D108)</f>
        <v>1924.83</v>
      </c>
      <c r="E91" s="63"/>
      <c r="F91" s="63"/>
      <c r="G91" s="63"/>
      <c r="H91" s="63"/>
      <c r="I91" s="63"/>
      <c r="J91" s="72"/>
    </row>
    <row r="92" spans="1:10" x14ac:dyDescent="0.2">
      <c r="A92" s="87" t="s">
        <v>89</v>
      </c>
      <c r="B92" s="63" t="s">
        <v>90</v>
      </c>
      <c r="C92" s="64">
        <v>42856</v>
      </c>
      <c r="D92" s="61">
        <v>426</v>
      </c>
      <c r="E92" s="63"/>
      <c r="F92" s="63"/>
      <c r="G92" s="63"/>
      <c r="H92" s="63"/>
      <c r="I92" s="63"/>
      <c r="J92" s="72"/>
    </row>
    <row r="93" spans="1:10" x14ac:dyDescent="0.2">
      <c r="A93" s="87" t="s">
        <v>91</v>
      </c>
      <c r="B93" s="63" t="s">
        <v>90</v>
      </c>
      <c r="C93" s="64">
        <v>42856</v>
      </c>
      <c r="D93" s="61">
        <v>80</v>
      </c>
      <c r="E93" s="63"/>
      <c r="F93" s="63"/>
      <c r="G93" s="63"/>
      <c r="H93" s="63"/>
      <c r="I93" s="63"/>
      <c r="J93" s="72"/>
    </row>
    <row r="94" spans="1:10" x14ac:dyDescent="0.2">
      <c r="A94" s="87" t="s">
        <v>86</v>
      </c>
      <c r="B94" s="63" t="s">
        <v>81</v>
      </c>
      <c r="C94" s="64">
        <v>42856</v>
      </c>
      <c r="D94" s="61">
        <v>99</v>
      </c>
      <c r="E94" s="67" t="s">
        <v>87</v>
      </c>
      <c r="F94" s="67"/>
      <c r="G94" s="67"/>
      <c r="H94" s="67"/>
      <c r="I94" s="67"/>
      <c r="J94" s="74"/>
    </row>
    <row r="95" spans="1:10" x14ac:dyDescent="0.2">
      <c r="A95" s="87" t="s">
        <v>88</v>
      </c>
      <c r="B95" s="63" t="s">
        <v>81</v>
      </c>
      <c r="C95" s="64">
        <v>42856</v>
      </c>
      <c r="D95" s="61">
        <v>1.5899999999999999</v>
      </c>
      <c r="E95" s="63"/>
      <c r="F95" s="63"/>
      <c r="G95" s="63"/>
      <c r="H95" s="63"/>
      <c r="I95" s="63"/>
      <c r="J95" s="72"/>
    </row>
    <row r="96" spans="1:10" x14ac:dyDescent="0.2">
      <c r="A96" s="87" t="s">
        <v>76</v>
      </c>
      <c r="B96" s="63" t="s">
        <v>77</v>
      </c>
      <c r="C96" s="64" t="s">
        <v>166</v>
      </c>
      <c r="D96" s="61">
        <v>9.3000000000000007</v>
      </c>
      <c r="E96" s="63"/>
      <c r="F96" s="63"/>
      <c r="G96" s="63"/>
      <c r="H96" s="63"/>
      <c r="I96" s="63"/>
      <c r="J96" s="72"/>
    </row>
    <row r="97" spans="1:10" s="66" customFormat="1" x14ac:dyDescent="0.2">
      <c r="A97" s="87" t="s">
        <v>164</v>
      </c>
      <c r="B97" s="63" t="s">
        <v>42</v>
      </c>
      <c r="C97" s="64">
        <v>42887</v>
      </c>
      <c r="D97" s="61">
        <v>53</v>
      </c>
      <c r="E97" s="63"/>
      <c r="F97" s="63"/>
      <c r="G97" s="65"/>
      <c r="H97" s="63"/>
      <c r="I97" s="63"/>
      <c r="J97" s="72"/>
    </row>
    <row r="98" spans="1:10" x14ac:dyDescent="0.2">
      <c r="A98" s="87" t="s">
        <v>89</v>
      </c>
      <c r="B98" s="63" t="s">
        <v>90</v>
      </c>
      <c r="C98" s="64">
        <v>42887</v>
      </c>
      <c r="D98" s="61">
        <v>47</v>
      </c>
      <c r="E98" s="63"/>
      <c r="F98" s="63"/>
      <c r="G98" s="63"/>
      <c r="H98" s="63"/>
      <c r="I98" s="63"/>
      <c r="J98" s="72"/>
    </row>
    <row r="99" spans="1:10" s="66" customFormat="1" x14ac:dyDescent="0.2">
      <c r="A99" s="87" t="s">
        <v>164</v>
      </c>
      <c r="B99" s="63" t="s">
        <v>42</v>
      </c>
      <c r="C99" s="64">
        <v>42917</v>
      </c>
      <c r="D99" s="61">
        <v>83</v>
      </c>
      <c r="E99" s="63"/>
      <c r="F99" s="63"/>
      <c r="G99" s="63"/>
      <c r="H99" s="63"/>
      <c r="I99" s="63"/>
      <c r="J99" s="72"/>
    </row>
    <row r="100" spans="1:10" x14ac:dyDescent="0.2">
      <c r="A100" s="87" t="s">
        <v>70</v>
      </c>
      <c r="B100" s="63" t="s">
        <v>49</v>
      </c>
      <c r="C100" s="64">
        <v>43009</v>
      </c>
      <c r="D100" s="61">
        <v>100</v>
      </c>
      <c r="E100" s="66"/>
      <c r="F100" s="63"/>
      <c r="G100" s="63"/>
      <c r="H100" s="63"/>
      <c r="I100" s="63"/>
      <c r="J100" s="72"/>
    </row>
    <row r="101" spans="1:10" x14ac:dyDescent="0.2">
      <c r="A101" s="87" t="s">
        <v>93</v>
      </c>
      <c r="B101" s="63" t="s">
        <v>49</v>
      </c>
      <c r="C101" s="64">
        <v>43040</v>
      </c>
      <c r="D101" s="61">
        <v>41</v>
      </c>
      <c r="E101" s="63"/>
      <c r="F101" s="63"/>
      <c r="G101" s="63"/>
      <c r="H101" s="63"/>
      <c r="I101" s="63"/>
      <c r="J101" s="72"/>
    </row>
    <row r="102" spans="1:10" x14ac:dyDescent="0.2">
      <c r="A102" s="87" t="s">
        <v>92</v>
      </c>
      <c r="B102" s="63" t="s">
        <v>81</v>
      </c>
      <c r="C102" s="64">
        <v>43040</v>
      </c>
      <c r="D102" s="61">
        <v>100</v>
      </c>
      <c r="E102" s="63"/>
      <c r="F102" s="63"/>
      <c r="G102" s="63"/>
      <c r="H102" s="63"/>
      <c r="I102" s="63"/>
      <c r="J102" s="72"/>
    </row>
    <row r="103" spans="1:10" s="66" customFormat="1" x14ac:dyDescent="0.2">
      <c r="A103" s="87" t="s">
        <v>164</v>
      </c>
      <c r="B103" s="63" t="s">
        <v>42</v>
      </c>
      <c r="C103" s="64">
        <v>43070</v>
      </c>
      <c r="D103" s="61">
        <v>50</v>
      </c>
      <c r="E103" s="63"/>
      <c r="F103" s="63"/>
      <c r="G103" s="63"/>
      <c r="H103" s="63"/>
      <c r="I103" s="63"/>
      <c r="J103" s="72"/>
    </row>
    <row r="104" spans="1:10" x14ac:dyDescent="0.2">
      <c r="A104" s="87" t="s">
        <v>85</v>
      </c>
      <c r="B104" s="63" t="s">
        <v>81</v>
      </c>
      <c r="C104" s="64">
        <v>43070</v>
      </c>
      <c r="D104" s="61">
        <v>5</v>
      </c>
      <c r="E104" s="63"/>
      <c r="F104" s="63"/>
      <c r="G104" s="63"/>
      <c r="H104" s="63"/>
      <c r="I104" s="63"/>
      <c r="J104" s="72"/>
    </row>
    <row r="105" spans="1:10" x14ac:dyDescent="0.2">
      <c r="A105" s="87" t="s">
        <v>91</v>
      </c>
      <c r="B105" s="63" t="s">
        <v>90</v>
      </c>
      <c r="C105" s="64">
        <v>43132</v>
      </c>
      <c r="D105" s="61">
        <v>41</v>
      </c>
      <c r="E105" s="63"/>
      <c r="F105" s="63"/>
      <c r="G105" s="63"/>
      <c r="H105" s="63"/>
      <c r="I105" s="63"/>
      <c r="J105" s="72"/>
    </row>
    <row r="106" spans="1:10" x14ac:dyDescent="0.2">
      <c r="A106" s="87" t="s">
        <v>94</v>
      </c>
      <c r="B106" s="63" t="s">
        <v>42</v>
      </c>
      <c r="C106" s="64">
        <v>43132</v>
      </c>
      <c r="D106" s="61">
        <v>11.2</v>
      </c>
      <c r="E106" s="63"/>
      <c r="F106" s="63"/>
      <c r="G106" s="63"/>
      <c r="H106" s="63"/>
      <c r="I106" s="63"/>
      <c r="J106" s="72"/>
    </row>
    <row r="107" spans="1:10" x14ac:dyDescent="0.2">
      <c r="A107" s="87" t="s">
        <v>89</v>
      </c>
      <c r="B107" s="63" t="s">
        <v>90</v>
      </c>
      <c r="C107" s="64">
        <v>43160</v>
      </c>
      <c r="D107" s="61">
        <v>777.74</v>
      </c>
      <c r="E107" s="63"/>
      <c r="F107" s="63"/>
      <c r="G107" s="63"/>
      <c r="H107" s="63"/>
      <c r="I107" s="63"/>
      <c r="J107" s="72"/>
    </row>
    <row r="108" spans="1:10" x14ac:dyDescent="0.2">
      <c r="A108" s="88"/>
      <c r="B108" s="63"/>
      <c r="C108" s="64"/>
      <c r="D108" s="61"/>
      <c r="E108" s="63"/>
      <c r="F108" s="63"/>
      <c r="G108" s="63"/>
      <c r="H108" s="63"/>
      <c r="I108" s="63"/>
      <c r="J108" s="72"/>
    </row>
    <row r="109" spans="1:10" x14ac:dyDescent="0.2">
      <c r="A109" s="82" t="s">
        <v>155</v>
      </c>
      <c r="B109" s="63"/>
      <c r="C109" s="64"/>
      <c r="D109" s="90">
        <f>SUM(D110:D125)</f>
        <v>3073.5</v>
      </c>
      <c r="E109" s="63"/>
      <c r="F109" s="63"/>
      <c r="G109" s="63"/>
      <c r="H109" s="63"/>
      <c r="I109" s="63"/>
      <c r="J109" s="72"/>
    </row>
    <row r="110" spans="1:10" x14ac:dyDescent="0.2">
      <c r="A110" s="87" t="s">
        <v>64</v>
      </c>
      <c r="B110" s="63" t="s">
        <v>49</v>
      </c>
      <c r="C110" s="64">
        <v>43191</v>
      </c>
      <c r="D110" s="61">
        <v>190</v>
      </c>
      <c r="E110" s="63"/>
      <c r="F110" s="63"/>
      <c r="G110" s="63"/>
      <c r="H110" s="63"/>
      <c r="I110" s="63"/>
      <c r="J110" s="72"/>
    </row>
    <row r="111" spans="1:10" x14ac:dyDescent="0.2">
      <c r="A111" s="87" t="s">
        <v>97</v>
      </c>
      <c r="B111" s="63" t="s">
        <v>49</v>
      </c>
      <c r="C111" s="64">
        <v>43221</v>
      </c>
      <c r="D111" s="61">
        <v>89</v>
      </c>
      <c r="E111" s="63"/>
      <c r="F111" s="63"/>
      <c r="G111" s="63"/>
      <c r="H111" s="63"/>
      <c r="I111" s="63"/>
      <c r="J111" s="72"/>
    </row>
    <row r="112" spans="1:10" x14ac:dyDescent="0.2">
      <c r="A112" s="87" t="s">
        <v>95</v>
      </c>
      <c r="B112" s="63" t="s">
        <v>42</v>
      </c>
      <c r="C112" s="64">
        <v>43221</v>
      </c>
      <c r="D112" s="61">
        <v>35</v>
      </c>
      <c r="E112" s="63"/>
      <c r="F112" s="63"/>
      <c r="G112" s="63"/>
      <c r="H112" s="63"/>
      <c r="I112" s="63"/>
      <c r="J112" s="72"/>
    </row>
    <row r="113" spans="1:10" x14ac:dyDescent="0.2">
      <c r="A113" s="87" t="s">
        <v>70</v>
      </c>
      <c r="B113" s="63" t="s">
        <v>49</v>
      </c>
      <c r="C113" s="64">
        <v>43252</v>
      </c>
      <c r="D113" s="61">
        <v>150</v>
      </c>
      <c r="E113" s="63"/>
      <c r="F113" s="63"/>
      <c r="G113" s="63"/>
      <c r="H113" s="63"/>
      <c r="I113" s="63"/>
      <c r="J113" s="72"/>
    </row>
    <row r="114" spans="1:10" x14ac:dyDescent="0.2">
      <c r="A114" s="87" t="s">
        <v>91</v>
      </c>
      <c r="B114" s="63" t="s">
        <v>90</v>
      </c>
      <c r="C114" s="64">
        <v>43252</v>
      </c>
      <c r="D114" s="61">
        <v>79</v>
      </c>
      <c r="E114" s="63"/>
      <c r="F114" s="63"/>
      <c r="G114" s="63"/>
      <c r="H114" s="63"/>
      <c r="I114" s="63"/>
      <c r="J114" s="72"/>
    </row>
    <row r="115" spans="1:10" x14ac:dyDescent="0.2">
      <c r="A115" s="87" t="s">
        <v>88</v>
      </c>
      <c r="B115" s="63" t="s">
        <v>81</v>
      </c>
      <c r="C115" s="64">
        <v>43282</v>
      </c>
      <c r="D115" s="61">
        <v>11.5</v>
      </c>
      <c r="E115" s="63"/>
      <c r="F115" s="63"/>
      <c r="G115" s="63"/>
      <c r="H115" s="63"/>
      <c r="I115" s="63"/>
      <c r="J115" s="72"/>
    </row>
    <row r="116" spans="1:10" x14ac:dyDescent="0.2">
      <c r="A116" s="87" t="s">
        <v>72</v>
      </c>
      <c r="B116" s="63" t="s">
        <v>49</v>
      </c>
      <c r="C116" s="64">
        <v>43313</v>
      </c>
      <c r="D116" s="61">
        <v>189</v>
      </c>
      <c r="E116" s="63"/>
      <c r="F116" s="63"/>
      <c r="G116" s="63"/>
      <c r="H116" s="63"/>
      <c r="I116" s="63"/>
      <c r="J116" s="72"/>
    </row>
    <row r="117" spans="1:10" x14ac:dyDescent="0.2">
      <c r="A117" s="87" t="s">
        <v>98</v>
      </c>
      <c r="B117" s="63" t="s">
        <v>81</v>
      </c>
      <c r="C117" s="64">
        <v>43313</v>
      </c>
      <c r="D117" s="61">
        <v>60</v>
      </c>
      <c r="E117" s="63"/>
      <c r="F117" s="63"/>
      <c r="G117" s="63"/>
      <c r="H117" s="63"/>
      <c r="I117" s="63"/>
      <c r="J117" s="72"/>
    </row>
    <row r="118" spans="1:10" x14ac:dyDescent="0.2">
      <c r="A118" s="87" t="s">
        <v>99</v>
      </c>
      <c r="B118" s="63" t="s">
        <v>77</v>
      </c>
      <c r="C118" s="64">
        <v>43344</v>
      </c>
      <c r="D118" s="61"/>
      <c r="E118" s="63" t="s">
        <v>100</v>
      </c>
      <c r="F118" s="63"/>
      <c r="G118" s="63"/>
      <c r="H118" s="63"/>
      <c r="I118" s="63"/>
      <c r="J118" s="72"/>
    </row>
    <row r="119" spans="1:10" x14ac:dyDescent="0.2">
      <c r="A119" s="87" t="s">
        <v>101</v>
      </c>
      <c r="B119" s="63" t="s">
        <v>49</v>
      </c>
      <c r="C119" s="64">
        <v>43435</v>
      </c>
      <c r="D119" s="61">
        <v>36</v>
      </c>
      <c r="E119" s="63"/>
      <c r="F119" s="63"/>
      <c r="G119" s="63"/>
      <c r="H119" s="63"/>
      <c r="I119" s="63"/>
      <c r="J119" s="72"/>
    </row>
    <row r="120" spans="1:10" x14ac:dyDescent="0.2">
      <c r="A120" s="87" t="s">
        <v>102</v>
      </c>
      <c r="B120" s="63" t="s">
        <v>77</v>
      </c>
      <c r="C120" s="64">
        <v>43435</v>
      </c>
      <c r="D120" s="61">
        <v>383</v>
      </c>
      <c r="E120" s="63"/>
      <c r="F120" s="63"/>
      <c r="G120" s="63"/>
      <c r="H120" s="63"/>
      <c r="I120" s="63"/>
      <c r="J120" s="72"/>
    </row>
    <row r="121" spans="1:10" x14ac:dyDescent="0.2">
      <c r="A121" s="87" t="s">
        <v>103</v>
      </c>
      <c r="B121" s="63" t="s">
        <v>42</v>
      </c>
      <c r="C121" s="64">
        <v>43435</v>
      </c>
      <c r="D121" s="61">
        <v>8</v>
      </c>
      <c r="E121" s="63"/>
      <c r="F121" s="63"/>
      <c r="G121" s="63"/>
      <c r="H121" s="63"/>
      <c r="I121" s="63"/>
      <c r="J121" s="72"/>
    </row>
    <row r="122" spans="1:10" x14ac:dyDescent="0.2">
      <c r="A122" s="87" t="s">
        <v>61</v>
      </c>
      <c r="B122" s="63" t="s">
        <v>49</v>
      </c>
      <c r="C122" s="64">
        <v>43466</v>
      </c>
      <c r="D122" s="61">
        <v>1160</v>
      </c>
      <c r="E122" s="63"/>
      <c r="F122" s="63"/>
      <c r="G122" s="63"/>
      <c r="H122" s="63"/>
      <c r="I122" s="63"/>
      <c r="J122" s="72"/>
    </row>
    <row r="123" spans="1:10" x14ac:dyDescent="0.2">
      <c r="A123" s="87" t="s">
        <v>91</v>
      </c>
      <c r="B123" s="63" t="s">
        <v>90</v>
      </c>
      <c r="C123" s="64">
        <v>43466</v>
      </c>
      <c r="D123" s="61">
        <v>637</v>
      </c>
      <c r="E123" s="63"/>
      <c r="F123" s="63"/>
      <c r="G123" s="63"/>
      <c r="H123" s="63"/>
      <c r="I123" s="63"/>
      <c r="J123" s="72"/>
    </row>
    <row r="124" spans="1:10" s="66" customFormat="1" x14ac:dyDescent="0.2">
      <c r="A124" s="87" t="s">
        <v>53</v>
      </c>
      <c r="B124" s="63" t="s">
        <v>49</v>
      </c>
      <c r="C124" s="64">
        <v>43525</v>
      </c>
      <c r="D124" s="61">
        <v>46</v>
      </c>
      <c r="E124" s="63"/>
      <c r="F124" s="63"/>
      <c r="G124" s="63"/>
      <c r="H124" s="63"/>
      <c r="I124" s="63"/>
      <c r="J124" s="72"/>
    </row>
    <row r="125" spans="1:10" x14ac:dyDescent="0.2">
      <c r="A125" s="88"/>
      <c r="B125" s="63"/>
      <c r="C125" s="64"/>
      <c r="D125" s="61"/>
      <c r="E125" s="63"/>
      <c r="F125" s="63"/>
      <c r="G125" s="63"/>
      <c r="H125" s="63"/>
      <c r="I125" s="63"/>
      <c r="J125" s="72"/>
    </row>
    <row r="126" spans="1:10" x14ac:dyDescent="0.2">
      <c r="A126" s="82" t="s">
        <v>156</v>
      </c>
      <c r="B126" s="63"/>
      <c r="C126" s="64"/>
      <c r="D126" s="90">
        <f>SUM(D127:D143)</f>
        <v>1221.2920502092049</v>
      </c>
      <c r="E126" s="63"/>
      <c r="F126" s="63"/>
      <c r="G126" s="63"/>
      <c r="H126" s="63"/>
      <c r="I126" s="63"/>
      <c r="J126" s="72"/>
    </row>
    <row r="127" spans="1:10" s="66" customFormat="1" x14ac:dyDescent="0.2">
      <c r="A127" s="87" t="s">
        <v>164</v>
      </c>
      <c r="B127" s="63" t="s">
        <v>42</v>
      </c>
      <c r="C127" s="64">
        <v>43574</v>
      </c>
      <c r="D127" s="61">
        <v>194</v>
      </c>
      <c r="E127" s="63" t="s">
        <v>43</v>
      </c>
      <c r="F127" s="63"/>
      <c r="G127" s="63"/>
      <c r="H127" s="63"/>
      <c r="I127" s="63"/>
      <c r="J127" s="72"/>
    </row>
    <row r="128" spans="1:10" x14ac:dyDescent="0.2">
      <c r="A128" s="87" t="s">
        <v>63</v>
      </c>
      <c r="B128" s="63" t="s">
        <v>62</v>
      </c>
      <c r="C128" s="64">
        <v>43556</v>
      </c>
      <c r="D128" s="61"/>
      <c r="E128" s="63"/>
      <c r="F128" s="63"/>
      <c r="G128" s="63"/>
      <c r="H128" s="63"/>
      <c r="I128" s="63"/>
      <c r="J128" s="72"/>
    </row>
    <row r="129" spans="1:10" x14ac:dyDescent="0.2">
      <c r="A129" s="87" t="s">
        <v>79</v>
      </c>
      <c r="B129" s="63" t="s">
        <v>77</v>
      </c>
      <c r="C129" s="64">
        <v>43556</v>
      </c>
      <c r="D129" s="61">
        <v>10</v>
      </c>
      <c r="E129" s="63"/>
      <c r="F129" s="63"/>
      <c r="G129" s="63"/>
      <c r="H129" s="63"/>
      <c r="I129" s="63"/>
      <c r="J129" s="72"/>
    </row>
    <row r="130" spans="1:10" x14ac:dyDescent="0.2">
      <c r="A130" s="87" t="s">
        <v>107</v>
      </c>
      <c r="B130" s="63" t="s">
        <v>108</v>
      </c>
      <c r="C130" s="64">
        <v>43617</v>
      </c>
      <c r="D130" s="61">
        <v>2.0920502092050208</v>
      </c>
      <c r="E130" s="63"/>
      <c r="F130" s="63"/>
      <c r="G130" s="63"/>
      <c r="H130" s="63"/>
      <c r="I130" s="63"/>
      <c r="J130" s="72"/>
    </row>
    <row r="131" spans="1:10" x14ac:dyDescent="0.2">
      <c r="A131" s="87" t="s">
        <v>92</v>
      </c>
      <c r="B131" s="63" t="s">
        <v>81</v>
      </c>
      <c r="C131" s="64">
        <v>43647</v>
      </c>
      <c r="D131" s="61">
        <v>13.5</v>
      </c>
      <c r="E131" s="63"/>
      <c r="F131" s="63"/>
      <c r="G131" s="63"/>
      <c r="H131" s="63"/>
      <c r="I131" s="63"/>
      <c r="J131" s="72"/>
    </row>
    <row r="132" spans="1:10" x14ac:dyDescent="0.2">
      <c r="A132" s="87" t="s">
        <v>105</v>
      </c>
      <c r="B132" s="63" t="s">
        <v>81</v>
      </c>
      <c r="C132" s="64">
        <v>43647</v>
      </c>
      <c r="D132" s="61">
        <v>70</v>
      </c>
      <c r="E132" s="63"/>
      <c r="F132" s="63"/>
      <c r="G132" s="63"/>
      <c r="H132" s="63"/>
      <c r="I132" s="63"/>
      <c r="J132" s="72"/>
    </row>
    <row r="133" spans="1:10" x14ac:dyDescent="0.2">
      <c r="A133" s="87" t="s">
        <v>109</v>
      </c>
      <c r="B133" s="63" t="s">
        <v>81</v>
      </c>
      <c r="C133" s="64">
        <v>43647</v>
      </c>
      <c r="D133" s="61">
        <v>45</v>
      </c>
      <c r="E133" s="63"/>
      <c r="F133" s="63"/>
      <c r="G133" s="63"/>
      <c r="H133" s="63"/>
      <c r="I133" s="63"/>
      <c r="J133" s="72"/>
    </row>
    <row r="134" spans="1:10" x14ac:dyDescent="0.2">
      <c r="A134" s="87" t="s">
        <v>76</v>
      </c>
      <c r="B134" s="63" t="s">
        <v>77</v>
      </c>
      <c r="C134" s="64">
        <v>43665</v>
      </c>
      <c r="D134" s="61">
        <v>25</v>
      </c>
      <c r="E134" s="63"/>
      <c r="F134" s="63"/>
      <c r="G134" s="63"/>
      <c r="H134" s="63"/>
      <c r="I134" s="63"/>
      <c r="J134" s="72"/>
    </row>
    <row r="135" spans="1:10" x14ac:dyDescent="0.2">
      <c r="A135" s="87" t="s">
        <v>110</v>
      </c>
      <c r="B135" s="63" t="s">
        <v>42</v>
      </c>
      <c r="C135" s="64">
        <v>43678</v>
      </c>
      <c r="D135" s="61">
        <v>79.7</v>
      </c>
      <c r="E135" s="63"/>
      <c r="F135" s="63"/>
      <c r="G135" s="63"/>
      <c r="H135" s="63"/>
      <c r="I135" s="63"/>
      <c r="J135" s="72"/>
    </row>
    <row r="136" spans="1:10" x14ac:dyDescent="0.2">
      <c r="A136" s="87" t="s">
        <v>112</v>
      </c>
      <c r="B136" s="63" t="s">
        <v>42</v>
      </c>
      <c r="C136" s="64">
        <v>43739</v>
      </c>
      <c r="D136" s="61">
        <v>30</v>
      </c>
      <c r="E136" s="63"/>
      <c r="F136" s="63"/>
      <c r="G136" s="63"/>
      <c r="H136" s="63"/>
      <c r="I136" s="63"/>
      <c r="J136" s="72"/>
    </row>
    <row r="137" spans="1:10" x14ac:dyDescent="0.2">
      <c r="A137" s="87" t="s">
        <v>58</v>
      </c>
      <c r="B137" s="63" t="s">
        <v>41</v>
      </c>
      <c r="C137" s="64">
        <v>43739</v>
      </c>
      <c r="D137" s="61">
        <v>1</v>
      </c>
      <c r="E137" s="63" t="s">
        <v>59</v>
      </c>
      <c r="F137" s="63"/>
      <c r="G137" s="63"/>
      <c r="H137" s="63"/>
      <c r="I137" s="63"/>
      <c r="J137" s="72"/>
    </row>
    <row r="138" spans="1:10" x14ac:dyDescent="0.2">
      <c r="A138" s="87" t="s">
        <v>97</v>
      </c>
      <c r="B138" s="63" t="s">
        <v>49</v>
      </c>
      <c r="C138" s="64">
        <v>43800</v>
      </c>
      <c r="D138" s="61">
        <v>320</v>
      </c>
      <c r="E138" s="63"/>
      <c r="F138" s="63"/>
      <c r="G138" s="63"/>
      <c r="H138" s="63"/>
      <c r="I138" s="63"/>
      <c r="J138" s="72"/>
    </row>
    <row r="139" spans="1:10" x14ac:dyDescent="0.2">
      <c r="A139" s="87" t="s">
        <v>88</v>
      </c>
      <c r="B139" s="63" t="s">
        <v>81</v>
      </c>
      <c r="C139" s="64">
        <v>43800</v>
      </c>
      <c r="D139" s="61">
        <v>163</v>
      </c>
      <c r="E139" s="63"/>
      <c r="F139" s="63"/>
      <c r="G139" s="63"/>
      <c r="H139" s="63"/>
      <c r="I139" s="63"/>
      <c r="J139" s="72"/>
    </row>
    <row r="140" spans="1:10" x14ac:dyDescent="0.2">
      <c r="A140" s="87" t="s">
        <v>106</v>
      </c>
      <c r="B140" s="63" t="s">
        <v>81</v>
      </c>
      <c r="C140" s="64">
        <v>43800</v>
      </c>
      <c r="D140" s="61">
        <v>134</v>
      </c>
      <c r="E140" s="63"/>
      <c r="F140" s="63"/>
      <c r="G140" s="63"/>
      <c r="H140" s="63"/>
      <c r="I140" s="63"/>
      <c r="J140" s="72"/>
    </row>
    <row r="141" spans="1:10" x14ac:dyDescent="0.2">
      <c r="A141" s="87" t="s">
        <v>91</v>
      </c>
      <c r="B141" s="63" t="s">
        <v>90</v>
      </c>
      <c r="C141" s="64">
        <v>43862</v>
      </c>
      <c r="D141" s="61">
        <v>100</v>
      </c>
      <c r="E141" s="63"/>
      <c r="F141" s="63"/>
      <c r="G141" s="63"/>
      <c r="H141" s="63"/>
      <c r="I141" s="63"/>
      <c r="J141" s="72"/>
    </row>
    <row r="142" spans="1:10" x14ac:dyDescent="0.2">
      <c r="A142" s="87" t="s">
        <v>79</v>
      </c>
      <c r="B142" s="63" t="s">
        <v>77</v>
      </c>
      <c r="C142" s="64">
        <v>43891</v>
      </c>
      <c r="D142" s="61">
        <v>34</v>
      </c>
      <c r="E142" s="63"/>
      <c r="F142" s="63"/>
      <c r="G142" s="63"/>
      <c r="H142" s="63"/>
      <c r="I142" s="63"/>
      <c r="J142" s="72"/>
    </row>
    <row r="143" spans="1:10" x14ac:dyDescent="0.2">
      <c r="A143" s="88"/>
      <c r="B143" s="63"/>
      <c r="C143" s="64"/>
      <c r="D143" s="61"/>
      <c r="E143" s="63"/>
      <c r="F143" s="63"/>
      <c r="G143" s="63"/>
      <c r="H143" s="63"/>
      <c r="I143" s="63"/>
      <c r="J143" s="72"/>
    </row>
    <row r="144" spans="1:10" x14ac:dyDescent="0.2">
      <c r="A144" s="82" t="s">
        <v>157</v>
      </c>
      <c r="B144" s="63"/>
      <c r="C144" s="64"/>
      <c r="D144" s="90">
        <f>SUM(D145:D161)</f>
        <v>3130.8911424290127</v>
      </c>
      <c r="E144" s="63"/>
      <c r="F144" s="63"/>
      <c r="G144" s="63"/>
      <c r="H144" s="63"/>
      <c r="I144" s="63"/>
      <c r="J144" s="72"/>
    </row>
    <row r="145" spans="1:10" x14ac:dyDescent="0.2">
      <c r="A145" s="87" t="s">
        <v>65</v>
      </c>
      <c r="B145" s="63" t="s">
        <v>49</v>
      </c>
      <c r="C145" s="64">
        <v>43922</v>
      </c>
      <c r="D145" s="61">
        <v>75</v>
      </c>
      <c r="E145" s="63" t="s">
        <v>66</v>
      </c>
      <c r="F145" s="63"/>
      <c r="G145" s="63"/>
      <c r="H145" s="63"/>
      <c r="I145" s="63"/>
      <c r="J145" s="72"/>
    </row>
    <row r="146" spans="1:10" x14ac:dyDescent="0.2">
      <c r="A146" s="87" t="s">
        <v>114</v>
      </c>
      <c r="B146" s="63" t="s">
        <v>108</v>
      </c>
      <c r="C146" s="64">
        <v>43952</v>
      </c>
      <c r="D146" s="61">
        <v>5.5798589411659671</v>
      </c>
      <c r="E146" s="63"/>
      <c r="F146" s="63"/>
      <c r="G146" s="63"/>
      <c r="H146" s="63"/>
      <c r="I146" s="63"/>
      <c r="J146" s="72"/>
    </row>
    <row r="147" spans="1:10" x14ac:dyDescent="0.2">
      <c r="A147" s="87" t="s">
        <v>35</v>
      </c>
      <c r="B147" s="63" t="s">
        <v>217</v>
      </c>
      <c r="C147" s="64">
        <v>44075</v>
      </c>
      <c r="D147" s="61">
        <v>25</v>
      </c>
      <c r="E147" s="63"/>
      <c r="F147" s="63"/>
      <c r="G147" s="63"/>
      <c r="H147" s="63"/>
      <c r="I147" s="63"/>
      <c r="J147" s="72"/>
    </row>
    <row r="148" spans="1:10" s="66" customFormat="1" x14ac:dyDescent="0.2">
      <c r="A148" s="87" t="s">
        <v>54</v>
      </c>
      <c r="B148" s="63" t="s">
        <v>49</v>
      </c>
      <c r="C148" s="64">
        <v>44105</v>
      </c>
      <c r="D148" s="61">
        <v>260</v>
      </c>
      <c r="E148" s="63"/>
      <c r="F148" s="63"/>
      <c r="G148" s="63"/>
      <c r="H148" s="63"/>
      <c r="I148" s="63"/>
      <c r="J148" s="72"/>
    </row>
    <row r="149" spans="1:10" x14ac:dyDescent="0.2">
      <c r="A149" s="87" t="s">
        <v>73</v>
      </c>
      <c r="B149" s="63" t="s">
        <v>49</v>
      </c>
      <c r="C149" s="64">
        <v>44013</v>
      </c>
      <c r="D149" s="61">
        <v>100</v>
      </c>
      <c r="E149" s="63" t="s">
        <v>74</v>
      </c>
      <c r="F149" s="63"/>
      <c r="G149" s="63"/>
      <c r="H149" s="63"/>
      <c r="I149" s="63"/>
      <c r="J149" s="72"/>
    </row>
    <row r="150" spans="1:10" x14ac:dyDescent="0.2">
      <c r="A150" s="87" t="s">
        <v>92</v>
      </c>
      <c r="B150" s="63" t="s">
        <v>81</v>
      </c>
      <c r="C150" s="64">
        <v>44044</v>
      </c>
      <c r="D150" s="61">
        <v>52.5</v>
      </c>
      <c r="E150" s="63"/>
      <c r="F150" s="63"/>
      <c r="G150" s="63"/>
      <c r="H150" s="63"/>
      <c r="I150" s="63"/>
      <c r="J150" s="72"/>
    </row>
    <row r="151" spans="1:10" x14ac:dyDescent="0.2">
      <c r="A151" s="87" t="s">
        <v>115</v>
      </c>
      <c r="B151" s="63" t="s">
        <v>77</v>
      </c>
      <c r="C151" s="64">
        <v>44075</v>
      </c>
      <c r="D151" s="61">
        <v>59.9</v>
      </c>
      <c r="E151" s="63"/>
      <c r="F151" s="63"/>
      <c r="G151" s="63"/>
      <c r="H151" s="63"/>
      <c r="I151" s="63"/>
      <c r="J151" s="72"/>
    </row>
    <row r="152" spans="1:10" x14ac:dyDescent="0.2">
      <c r="A152" s="87" t="s">
        <v>116</v>
      </c>
      <c r="B152" s="63" t="s">
        <v>42</v>
      </c>
      <c r="C152" s="64">
        <v>44075</v>
      </c>
      <c r="D152" s="61"/>
      <c r="E152" s="63" t="s">
        <v>117</v>
      </c>
      <c r="F152" s="63"/>
      <c r="G152" s="63"/>
      <c r="H152" s="63"/>
      <c r="I152" s="63"/>
      <c r="J152" s="72"/>
    </row>
    <row r="153" spans="1:10" x14ac:dyDescent="0.2">
      <c r="A153" s="87" t="s">
        <v>95</v>
      </c>
      <c r="B153" s="63" t="s">
        <v>42</v>
      </c>
      <c r="C153" s="64">
        <v>44105</v>
      </c>
      <c r="D153" s="61"/>
      <c r="E153" s="63" t="s">
        <v>96</v>
      </c>
      <c r="F153" s="63"/>
      <c r="G153" s="63"/>
      <c r="H153" s="63"/>
      <c r="I153" s="63"/>
      <c r="J153" s="72"/>
    </row>
    <row r="154" spans="1:10" x14ac:dyDescent="0.2">
      <c r="A154" s="87" t="s">
        <v>118</v>
      </c>
      <c r="B154" s="63" t="s">
        <v>42</v>
      </c>
      <c r="C154" s="64">
        <v>44105</v>
      </c>
      <c r="D154" s="61"/>
      <c r="E154" s="63" t="s">
        <v>119</v>
      </c>
      <c r="F154" s="63"/>
      <c r="G154" s="63"/>
      <c r="H154" s="63"/>
      <c r="I154" s="63"/>
      <c r="J154" s="72"/>
    </row>
    <row r="155" spans="1:10" x14ac:dyDescent="0.2">
      <c r="A155" s="87" t="s">
        <v>120</v>
      </c>
      <c r="B155" s="63" t="s">
        <v>108</v>
      </c>
      <c r="C155" s="64">
        <v>44136</v>
      </c>
      <c r="D155" s="61">
        <v>2.9112834878470086</v>
      </c>
      <c r="E155" s="63"/>
      <c r="F155" s="63"/>
      <c r="G155" s="63"/>
      <c r="H155" s="63"/>
      <c r="I155" s="63"/>
      <c r="J155" s="72"/>
    </row>
    <row r="156" spans="1:10" x14ac:dyDescent="0.2">
      <c r="A156" s="87" t="s">
        <v>121</v>
      </c>
      <c r="B156" s="63" t="s">
        <v>81</v>
      </c>
      <c r="C156" s="64">
        <v>44166</v>
      </c>
      <c r="D156" s="61"/>
      <c r="E156" s="63" t="s">
        <v>122</v>
      </c>
      <c r="F156" s="63"/>
      <c r="G156" s="63"/>
      <c r="H156" s="63"/>
      <c r="I156" s="63"/>
      <c r="J156" s="72"/>
    </row>
    <row r="157" spans="1:10" x14ac:dyDescent="0.2">
      <c r="A157" s="87" t="s">
        <v>125</v>
      </c>
      <c r="B157" s="63" t="s">
        <v>90</v>
      </c>
      <c r="C157" s="64">
        <v>44197</v>
      </c>
      <c r="D157" s="61"/>
      <c r="E157" s="63" t="s">
        <v>126</v>
      </c>
      <c r="F157" s="63"/>
      <c r="G157" s="63"/>
      <c r="H157" s="63"/>
      <c r="I157" s="63"/>
      <c r="J157" s="72"/>
    </row>
    <row r="158" spans="1:10" x14ac:dyDescent="0.2">
      <c r="A158" s="87" t="s">
        <v>123</v>
      </c>
      <c r="B158" s="63" t="s">
        <v>42</v>
      </c>
      <c r="C158" s="64">
        <v>44197</v>
      </c>
      <c r="D158" s="61"/>
      <c r="E158" s="63" t="s">
        <v>124</v>
      </c>
      <c r="F158" s="63"/>
      <c r="G158" s="63"/>
      <c r="H158" s="63"/>
      <c r="I158" s="63"/>
      <c r="J158" s="72"/>
    </row>
    <row r="159" spans="1:10" x14ac:dyDescent="0.2">
      <c r="A159" s="87" t="s">
        <v>89</v>
      </c>
      <c r="B159" s="63" t="s">
        <v>90</v>
      </c>
      <c r="C159" s="64">
        <v>44256</v>
      </c>
      <c r="D159" s="61">
        <v>2550</v>
      </c>
      <c r="E159" s="63"/>
      <c r="F159" s="63"/>
      <c r="G159" s="63"/>
      <c r="H159" s="63"/>
      <c r="I159" s="63"/>
      <c r="J159" s="72"/>
    </row>
    <row r="160" spans="1:10" x14ac:dyDescent="0.2">
      <c r="A160" s="87" t="s">
        <v>127</v>
      </c>
      <c r="B160" s="63" t="s">
        <v>81</v>
      </c>
      <c r="C160" s="64">
        <v>44256</v>
      </c>
      <c r="D160" s="61"/>
      <c r="E160" s="63" t="s">
        <v>128</v>
      </c>
      <c r="F160" s="63"/>
      <c r="G160" s="63"/>
      <c r="H160" s="63"/>
      <c r="I160" s="63"/>
      <c r="J160" s="72"/>
    </row>
    <row r="161" spans="1:10" x14ac:dyDescent="0.2">
      <c r="A161" s="87"/>
      <c r="B161" s="63"/>
      <c r="C161" s="64"/>
      <c r="D161" s="61"/>
      <c r="E161" s="63"/>
      <c r="F161" s="63"/>
      <c r="G161" s="63"/>
      <c r="H161" s="63"/>
      <c r="I161" s="63"/>
      <c r="J161" s="72"/>
    </row>
    <row r="162" spans="1:10" x14ac:dyDescent="0.2">
      <c r="A162" s="82" t="s">
        <v>158</v>
      </c>
      <c r="B162" s="68"/>
      <c r="C162" s="64"/>
      <c r="D162" s="90">
        <f>SUM(D163:D174)</f>
        <v>2300</v>
      </c>
      <c r="E162" s="68"/>
      <c r="F162" s="68"/>
      <c r="G162" s="68"/>
      <c r="H162" s="68"/>
      <c r="I162" s="68"/>
      <c r="J162" s="71"/>
    </row>
    <row r="163" spans="1:10" x14ac:dyDescent="0.2">
      <c r="A163" s="87" t="s">
        <v>129</v>
      </c>
      <c r="B163" s="63" t="s">
        <v>90</v>
      </c>
      <c r="C163" s="64">
        <v>44287</v>
      </c>
      <c r="D163" s="61"/>
      <c r="E163" s="63" t="s">
        <v>130</v>
      </c>
      <c r="F163" s="63"/>
      <c r="G163" s="63"/>
      <c r="H163" s="63"/>
      <c r="I163" s="63"/>
      <c r="J163" s="72"/>
    </row>
    <row r="164" spans="1:10" x14ac:dyDescent="0.2">
      <c r="A164" s="87" t="s">
        <v>103</v>
      </c>
      <c r="B164" s="63" t="s">
        <v>42</v>
      </c>
      <c r="C164" s="64">
        <v>44287</v>
      </c>
      <c r="D164" s="61"/>
      <c r="E164" s="63" t="s">
        <v>104</v>
      </c>
      <c r="F164" s="63"/>
      <c r="G164" s="63"/>
      <c r="H164" s="63"/>
      <c r="I164" s="63"/>
      <c r="J164" s="72"/>
    </row>
    <row r="165" spans="1:10" x14ac:dyDescent="0.2">
      <c r="A165" s="87" t="s">
        <v>110</v>
      </c>
      <c r="B165" s="63" t="s">
        <v>42</v>
      </c>
      <c r="C165" s="64">
        <v>44287</v>
      </c>
      <c r="D165" s="61"/>
      <c r="E165" s="63" t="s">
        <v>111</v>
      </c>
      <c r="F165" s="63"/>
      <c r="G165" s="63"/>
      <c r="H165" s="63"/>
      <c r="I165" s="63"/>
      <c r="J165" s="72"/>
    </row>
    <row r="166" spans="1:10" x14ac:dyDescent="0.2">
      <c r="A166" s="87" t="s">
        <v>112</v>
      </c>
      <c r="B166" s="63" t="s">
        <v>42</v>
      </c>
      <c r="C166" s="64">
        <v>44287</v>
      </c>
      <c r="D166" s="61"/>
      <c r="E166" s="63" t="s">
        <v>113</v>
      </c>
      <c r="F166" s="63"/>
      <c r="G166" s="63"/>
      <c r="H166" s="63"/>
      <c r="I166" s="63"/>
      <c r="J166" s="72"/>
    </row>
    <row r="167" spans="1:10" x14ac:dyDescent="0.2">
      <c r="A167" s="87" t="s">
        <v>131</v>
      </c>
      <c r="B167" s="63" t="s">
        <v>42</v>
      </c>
      <c r="C167" s="64">
        <v>44287</v>
      </c>
      <c r="D167" s="61"/>
      <c r="E167" s="63" t="s">
        <v>132</v>
      </c>
      <c r="F167" s="63"/>
      <c r="G167" s="63"/>
      <c r="H167" s="63"/>
      <c r="I167" s="63"/>
      <c r="J167" s="72"/>
    </row>
    <row r="168" spans="1:10" x14ac:dyDescent="0.2">
      <c r="A168" s="87" t="s">
        <v>133</v>
      </c>
      <c r="B168" s="63" t="s">
        <v>42</v>
      </c>
      <c r="C168" s="64">
        <v>44287</v>
      </c>
      <c r="D168" s="61"/>
      <c r="E168" s="63" t="s">
        <v>134</v>
      </c>
      <c r="F168" s="63"/>
      <c r="G168" s="63"/>
      <c r="H168" s="63"/>
      <c r="I168" s="63"/>
      <c r="J168" s="72"/>
    </row>
    <row r="169" spans="1:10" x14ac:dyDescent="0.2">
      <c r="A169" s="87" t="s">
        <v>135</v>
      </c>
      <c r="B169" s="63" t="s">
        <v>42</v>
      </c>
      <c r="C169" s="64">
        <v>44317</v>
      </c>
      <c r="D169" s="61"/>
      <c r="E169" s="63" t="s">
        <v>136</v>
      </c>
      <c r="F169" s="63"/>
      <c r="G169" s="63"/>
      <c r="H169" s="63"/>
      <c r="I169" s="63"/>
      <c r="J169" s="72"/>
    </row>
    <row r="170" spans="1:10" x14ac:dyDescent="0.2">
      <c r="A170" s="87" t="s">
        <v>141</v>
      </c>
      <c r="B170" s="63" t="s">
        <v>77</v>
      </c>
      <c r="C170" s="64">
        <v>44348</v>
      </c>
      <c r="D170" s="61">
        <v>500</v>
      </c>
      <c r="E170" s="63"/>
      <c r="F170" s="63"/>
      <c r="G170" s="63"/>
      <c r="H170" s="63"/>
      <c r="I170" s="63"/>
      <c r="J170" s="72"/>
    </row>
    <row r="171" spans="1:10" x14ac:dyDescent="0.2">
      <c r="A171" s="87" t="s">
        <v>137</v>
      </c>
      <c r="B171" s="63" t="s">
        <v>42</v>
      </c>
      <c r="C171" s="64">
        <v>44317</v>
      </c>
      <c r="D171" s="61"/>
      <c r="E171" s="63" t="s">
        <v>138</v>
      </c>
      <c r="F171" s="63"/>
      <c r="G171" s="63"/>
      <c r="H171" s="63"/>
      <c r="I171" s="63"/>
      <c r="J171" s="72"/>
    </row>
    <row r="172" spans="1:10" x14ac:dyDescent="0.2">
      <c r="A172" s="87" t="s">
        <v>139</v>
      </c>
      <c r="B172" s="63" t="s">
        <v>42</v>
      </c>
      <c r="C172" s="64">
        <v>44348</v>
      </c>
      <c r="D172" s="61"/>
      <c r="E172" s="63" t="s">
        <v>140</v>
      </c>
      <c r="F172" s="63"/>
      <c r="G172" s="63"/>
      <c r="H172" s="63"/>
      <c r="I172" s="63"/>
      <c r="J172" s="72"/>
    </row>
    <row r="173" spans="1:10" x14ac:dyDescent="0.2">
      <c r="A173" s="87" t="s">
        <v>142</v>
      </c>
      <c r="B173" s="63" t="s">
        <v>77</v>
      </c>
      <c r="C173" s="64">
        <v>44409</v>
      </c>
      <c r="D173" s="61">
        <v>1800</v>
      </c>
      <c r="E173" s="63"/>
      <c r="F173" s="63"/>
      <c r="G173" s="63"/>
      <c r="H173" s="63"/>
      <c r="I173" s="63"/>
      <c r="J173" s="72"/>
    </row>
    <row r="174" spans="1:10" x14ac:dyDescent="0.2">
      <c r="A174" s="87"/>
      <c r="B174" s="63"/>
      <c r="C174" s="64"/>
      <c r="D174" s="61"/>
      <c r="E174" s="63"/>
      <c r="F174" s="63"/>
      <c r="G174" s="63"/>
      <c r="H174" s="63"/>
      <c r="I174" s="63"/>
      <c r="J174" s="72"/>
    </row>
    <row r="175" spans="1:10" x14ac:dyDescent="0.2">
      <c r="A175" s="81"/>
    </row>
    <row r="176" spans="1:10" x14ac:dyDescent="0.2">
      <c r="A176" s="77" t="s">
        <v>165</v>
      </c>
      <c r="B176" s="78"/>
      <c r="C176" s="79"/>
      <c r="D176" s="80"/>
      <c r="E176" s="78"/>
      <c r="F176" s="78"/>
      <c r="G176" s="78"/>
      <c r="H176" s="78"/>
      <c r="I176" s="78"/>
      <c r="J176" s="78"/>
    </row>
    <row r="177" spans="1:10" s="70" customFormat="1" x14ac:dyDescent="0.2">
      <c r="A177" s="82" t="s">
        <v>151</v>
      </c>
      <c r="B177" s="83"/>
      <c r="C177" s="84"/>
      <c r="D177" s="85"/>
      <c r="E177" s="83"/>
      <c r="F177" s="83"/>
      <c r="G177" s="83"/>
      <c r="H177" s="83"/>
      <c r="I177" s="83"/>
      <c r="J177" s="83"/>
    </row>
    <row r="178" spans="1:10" x14ac:dyDescent="0.2">
      <c r="A178" s="87" t="s">
        <v>69</v>
      </c>
      <c r="B178" s="63" t="s">
        <v>41</v>
      </c>
      <c r="C178" s="64">
        <v>42036</v>
      </c>
      <c r="D178" s="61">
        <v>103.62694300518135</v>
      </c>
      <c r="E178" s="63"/>
      <c r="F178" s="63"/>
      <c r="G178" s="63"/>
      <c r="H178" s="63"/>
      <c r="I178" s="63"/>
      <c r="J178" s="63"/>
    </row>
    <row r="179" spans="1:10" x14ac:dyDescent="0.2">
      <c r="A179" s="87"/>
      <c r="B179" s="63"/>
      <c r="C179" s="64"/>
      <c r="D179" s="61"/>
      <c r="E179" s="63"/>
      <c r="F179" s="63"/>
      <c r="G179" s="63"/>
      <c r="H179" s="63"/>
      <c r="I179" s="63"/>
      <c r="J179" s="63"/>
    </row>
    <row r="180" spans="1:10" x14ac:dyDescent="0.2">
      <c r="A180" s="82" t="s">
        <v>152</v>
      </c>
      <c r="B180" s="63"/>
      <c r="C180" s="64"/>
      <c r="D180" s="61"/>
      <c r="E180" s="63"/>
      <c r="F180" s="63"/>
      <c r="G180" s="63"/>
      <c r="H180" s="63"/>
      <c r="I180" s="63"/>
      <c r="J180" s="63"/>
    </row>
    <row r="181" spans="1:10" x14ac:dyDescent="0.2">
      <c r="A181" s="87" t="s">
        <v>69</v>
      </c>
      <c r="B181" s="63" t="s">
        <v>41</v>
      </c>
      <c r="C181" s="64">
        <v>42217</v>
      </c>
      <c r="D181" s="61">
        <v>54.5</v>
      </c>
      <c r="E181" s="63"/>
      <c r="F181" s="63"/>
      <c r="G181" s="63"/>
      <c r="H181" s="63"/>
      <c r="I181" s="63"/>
      <c r="J181" s="63"/>
    </row>
    <row r="182" spans="1:10" x14ac:dyDescent="0.2">
      <c r="A182" s="87"/>
      <c r="B182" s="63"/>
      <c r="C182" s="64"/>
      <c r="D182" s="61"/>
      <c r="E182" s="63"/>
      <c r="F182" s="63"/>
      <c r="G182" s="63"/>
      <c r="H182" s="63"/>
      <c r="I182" s="63"/>
      <c r="J182" s="63"/>
    </row>
    <row r="183" spans="1:10" x14ac:dyDescent="0.2">
      <c r="A183" s="82" t="s">
        <v>154</v>
      </c>
      <c r="B183" s="63"/>
      <c r="C183" s="64"/>
      <c r="D183" s="61"/>
      <c r="E183" s="63"/>
      <c r="F183" s="63"/>
      <c r="G183" s="63"/>
      <c r="H183" s="63"/>
      <c r="I183" s="63"/>
      <c r="J183" s="63"/>
    </row>
    <row r="184" spans="1:10" x14ac:dyDescent="0.2">
      <c r="A184" s="87" t="s">
        <v>69</v>
      </c>
      <c r="B184" s="63" t="s">
        <v>41</v>
      </c>
      <c r="C184" s="64">
        <v>42948</v>
      </c>
      <c r="D184" s="61">
        <v>74</v>
      </c>
      <c r="E184" s="63"/>
      <c r="F184" s="63"/>
      <c r="G184" s="63"/>
      <c r="H184" s="63"/>
      <c r="I184" s="63"/>
      <c r="J184" s="63"/>
    </row>
    <row r="185" spans="1:10" x14ac:dyDescent="0.2">
      <c r="A185" s="87" t="s">
        <v>69</v>
      </c>
      <c r="B185" s="63" t="s">
        <v>41</v>
      </c>
      <c r="C185" s="64">
        <v>43070</v>
      </c>
      <c r="D185" s="61">
        <v>128</v>
      </c>
      <c r="E185" s="63"/>
      <c r="F185" s="63"/>
      <c r="G185" s="63"/>
      <c r="H185" s="63"/>
      <c r="I185" s="63"/>
      <c r="J185" s="63"/>
    </row>
    <row r="186" spans="1:10" x14ac:dyDescent="0.2">
      <c r="A186" s="63"/>
      <c r="B186" s="63"/>
      <c r="C186" s="64"/>
      <c r="D186" s="61"/>
      <c r="E186" s="63"/>
      <c r="F186" s="63"/>
      <c r="G186" s="63"/>
      <c r="H186" s="63"/>
      <c r="I186" s="63"/>
      <c r="J186" s="63"/>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563F-1389-4C75-B98E-0005052FB0A2}">
  <dimension ref="A1:C50"/>
  <sheetViews>
    <sheetView workbookViewId="0"/>
  </sheetViews>
  <sheetFormatPr baseColWidth="10" defaultColWidth="8.83203125" defaultRowHeight="15" x14ac:dyDescent="0.2"/>
  <sheetData>
    <row r="1" spans="1:3" ht="47" x14ac:dyDescent="0.55000000000000004">
      <c r="A1" s="89" t="s">
        <v>219</v>
      </c>
    </row>
    <row r="3" spans="1:3" x14ac:dyDescent="0.2">
      <c r="A3" t="s">
        <v>227</v>
      </c>
    </row>
    <row r="5" spans="1:3" x14ac:dyDescent="0.2">
      <c r="B5" s="47" t="s">
        <v>49</v>
      </c>
    </row>
    <row r="7" spans="1:3" x14ac:dyDescent="0.2">
      <c r="B7" t="s">
        <v>181</v>
      </c>
    </row>
    <row r="8" spans="1:3" x14ac:dyDescent="0.2">
      <c r="B8" t="s">
        <v>182</v>
      </c>
    </row>
    <row r="9" spans="1:3" x14ac:dyDescent="0.2">
      <c r="B9" t="s">
        <v>183</v>
      </c>
    </row>
    <row r="10" spans="1:3" x14ac:dyDescent="0.2">
      <c r="B10" t="s">
        <v>184</v>
      </c>
    </row>
    <row r="12" spans="1:3" x14ac:dyDescent="0.2">
      <c r="B12" t="s">
        <v>188</v>
      </c>
    </row>
    <row r="13" spans="1:3" x14ac:dyDescent="0.2">
      <c r="B13" t="s">
        <v>189</v>
      </c>
    </row>
    <row r="15" spans="1:3" x14ac:dyDescent="0.2">
      <c r="B15" t="s">
        <v>190</v>
      </c>
    </row>
    <row r="16" spans="1:3" x14ac:dyDescent="0.2">
      <c r="B16">
        <v>1</v>
      </c>
      <c r="C16" t="s">
        <v>191</v>
      </c>
    </row>
    <row r="17" spans="2:3" x14ac:dyDescent="0.2">
      <c r="B17">
        <v>2</v>
      </c>
      <c r="C17" t="s">
        <v>192</v>
      </c>
    </row>
    <row r="18" spans="2:3" x14ac:dyDescent="0.2">
      <c r="B18">
        <v>3</v>
      </c>
      <c r="C18" t="s">
        <v>193</v>
      </c>
    </row>
    <row r="19" spans="2:3" x14ac:dyDescent="0.2">
      <c r="B19">
        <v>4</v>
      </c>
      <c r="C19" t="s">
        <v>194</v>
      </c>
    </row>
    <row r="20" spans="2:3" x14ac:dyDescent="0.2">
      <c r="B20">
        <v>5</v>
      </c>
      <c r="C20" t="s">
        <v>195</v>
      </c>
    </row>
    <row r="22" spans="2:3" x14ac:dyDescent="0.2">
      <c r="B22" t="s">
        <v>204</v>
      </c>
    </row>
    <row r="23" spans="2:3" x14ac:dyDescent="0.2">
      <c r="B23" t="s">
        <v>185</v>
      </c>
    </row>
    <row r="24" spans="2:3" x14ac:dyDescent="0.2">
      <c r="B24" t="s">
        <v>186</v>
      </c>
    </row>
    <row r="25" spans="2:3" x14ac:dyDescent="0.2">
      <c r="B25" t="s">
        <v>187</v>
      </c>
    </row>
    <row r="26" spans="2:3" x14ac:dyDescent="0.2">
      <c r="B26" t="s">
        <v>205</v>
      </c>
    </row>
    <row r="28" spans="2:3" x14ac:dyDescent="0.2">
      <c r="B28" t="s">
        <v>196</v>
      </c>
    </row>
    <row r="30" spans="2:3" x14ac:dyDescent="0.2">
      <c r="B30">
        <v>1</v>
      </c>
      <c r="C30" t="s">
        <v>61</v>
      </c>
    </row>
    <row r="31" spans="2:3" x14ac:dyDescent="0.2">
      <c r="B31">
        <v>2</v>
      </c>
      <c r="C31" t="s">
        <v>197</v>
      </c>
    </row>
    <row r="32" spans="2:3" x14ac:dyDescent="0.2">
      <c r="B32">
        <v>3</v>
      </c>
      <c r="C32" t="s">
        <v>169</v>
      </c>
    </row>
    <row r="33" spans="2:3" x14ac:dyDescent="0.2">
      <c r="B33">
        <v>4</v>
      </c>
      <c r="C33" t="s">
        <v>198</v>
      </c>
    </row>
    <row r="34" spans="2:3" x14ac:dyDescent="0.2">
      <c r="B34">
        <v>5</v>
      </c>
      <c r="C34" t="s">
        <v>199</v>
      </c>
    </row>
    <row r="35" spans="2:3" x14ac:dyDescent="0.2">
      <c r="B35">
        <v>5</v>
      </c>
      <c r="C35" t="s">
        <v>65</v>
      </c>
    </row>
    <row r="37" spans="2:3" x14ac:dyDescent="0.2">
      <c r="B37" t="s">
        <v>209</v>
      </c>
    </row>
    <row r="38" spans="2:3" x14ac:dyDescent="0.2">
      <c r="B38">
        <v>1</v>
      </c>
      <c r="C38" t="s">
        <v>211</v>
      </c>
    </row>
    <row r="39" spans="2:3" x14ac:dyDescent="0.2">
      <c r="B39">
        <v>2</v>
      </c>
      <c r="C39" t="s">
        <v>212</v>
      </c>
    </row>
    <row r="40" spans="2:3" x14ac:dyDescent="0.2">
      <c r="B40">
        <v>3</v>
      </c>
      <c r="C40" t="s">
        <v>210</v>
      </c>
    </row>
    <row r="42" spans="2:3" x14ac:dyDescent="0.2">
      <c r="B42" t="s">
        <v>200</v>
      </c>
    </row>
    <row r="44" spans="2:3" x14ac:dyDescent="0.2">
      <c r="B44" t="s">
        <v>201</v>
      </c>
    </row>
    <row r="45" spans="2:3" x14ac:dyDescent="0.2">
      <c r="B45" t="s">
        <v>202</v>
      </c>
    </row>
    <row r="46" spans="2:3" x14ac:dyDescent="0.2">
      <c r="B46" t="s">
        <v>203</v>
      </c>
    </row>
    <row r="48" spans="2:3" x14ac:dyDescent="0.2">
      <c r="B48" t="s">
        <v>206</v>
      </c>
    </row>
    <row r="49" spans="2:2" x14ac:dyDescent="0.2">
      <c r="B49" t="s">
        <v>207</v>
      </c>
    </row>
    <row r="50" spans="2:2" x14ac:dyDescent="0.2">
      <c r="B50" t="s">
        <v>208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Step1 -----&gt;</vt:lpstr>
      <vt:lpstr>Shares - Option 2</vt:lpstr>
      <vt:lpstr>NAV - December 2021</vt:lpstr>
      <vt:lpstr>NAV - September 2021</vt:lpstr>
      <vt:lpstr>Bloomberg Share Prices</vt:lpstr>
      <vt:lpstr>Step2 -----&gt;</vt:lpstr>
      <vt:lpstr>Investment &amp; funding</vt:lpstr>
      <vt:lpstr>Investment cases</vt:lpstr>
      <vt:lpstr>NAV</vt:lpstr>
      <vt:lpstr>NAV_SEP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 Wolmarans</dc:creator>
  <cp:lastModifiedBy>Microsoft Office User</cp:lastModifiedBy>
  <dcterms:created xsi:type="dcterms:W3CDTF">2015-06-05T18:17:20Z</dcterms:created>
  <dcterms:modified xsi:type="dcterms:W3CDTF">2022-03-11T08:12:24Z</dcterms:modified>
</cp:coreProperties>
</file>