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avanheerden/Documents/Just One Lap 2019/Campaigns/VeriCred/"/>
    </mc:Choice>
  </mc:AlternateContent>
  <xr:revisionPtr revIDLastSave="0" documentId="13_ncr:1_{B7144340-25AF-D24B-A0A1-FCF79E0A0F67}" xr6:coauthVersionLast="43" xr6:coauthVersionMax="43" xr10:uidLastSave="{00000000-0000-0000-0000-000000000000}"/>
  <bookViews>
    <workbookView xWindow="0" yWindow="460" windowWidth="28800" windowHeight="17540" xr2:uid="{EFEA5B23-7560-4DD3-BB34-A914FB68085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S11" i="2"/>
  <c r="T10" i="2"/>
  <c r="T9" i="2"/>
  <c r="E9" i="2"/>
  <c r="P8" i="2"/>
  <c r="O8" i="2"/>
  <c r="N8" i="2"/>
  <c r="M8" i="2"/>
  <c r="L8" i="2"/>
  <c r="K8" i="2"/>
  <c r="J8" i="2"/>
  <c r="I8" i="2"/>
  <c r="H8" i="2"/>
  <c r="G8" i="2"/>
  <c r="E8" i="2"/>
  <c r="T7" i="2"/>
  <c r="E7" i="2"/>
  <c r="R6" i="2"/>
  <c r="T6" i="2" s="1"/>
  <c r="E6" i="2"/>
  <c r="R5" i="2"/>
  <c r="R11" i="2" s="1"/>
  <c r="Q5" i="2"/>
  <c r="E5" i="2"/>
  <c r="L4" i="2"/>
  <c r="K4" i="2"/>
  <c r="J4" i="2"/>
  <c r="I4" i="2"/>
  <c r="H4" i="2"/>
  <c r="G4" i="2"/>
  <c r="G11" i="2" s="1"/>
  <c r="E4" i="2"/>
  <c r="Q3" i="2"/>
  <c r="Q11" i="2" s="1"/>
  <c r="P3" i="2"/>
  <c r="O3" i="2"/>
  <c r="N3" i="2"/>
  <c r="M3" i="2"/>
  <c r="E3" i="2"/>
  <c r="P2" i="2"/>
  <c r="O2" i="2"/>
  <c r="N2" i="2"/>
  <c r="M2" i="2"/>
  <c r="L2" i="2"/>
  <c r="L11" i="2" s="1"/>
  <c r="K2" i="2"/>
  <c r="I2" i="2"/>
  <c r="H2" i="2"/>
  <c r="E2" i="2"/>
  <c r="E11" i="2" s="1"/>
  <c r="P11" i="2" l="1"/>
  <c r="N11" i="2"/>
  <c r="T2" i="2"/>
  <c r="M11" i="2"/>
  <c r="T3" i="2"/>
  <c r="T8" i="2"/>
  <c r="I11" i="2"/>
  <c r="K11" i="2"/>
  <c r="O11" i="2"/>
  <c r="J11" i="2"/>
  <c r="T5" i="2"/>
  <c r="T4" i="2"/>
  <c r="H11" i="2"/>
  <c r="Q36" i="1"/>
  <c r="P35" i="1"/>
  <c r="P41" i="1"/>
  <c r="O35" i="1"/>
  <c r="O34" i="1"/>
  <c r="N34" i="1"/>
  <c r="N41" i="1" s="1"/>
  <c r="H33" i="1"/>
  <c r="H41" i="1" s="1"/>
  <c r="U13" i="1"/>
  <c r="U12" i="1"/>
  <c r="U11" i="1"/>
  <c r="U10" i="1"/>
  <c r="U9" i="1"/>
  <c r="U8" i="1"/>
  <c r="U7" i="1"/>
  <c r="U6" i="1"/>
  <c r="U5" i="1"/>
  <c r="T14" i="1"/>
  <c r="R36" i="1"/>
  <c r="R41" i="1" s="1"/>
  <c r="O36" i="1"/>
  <c r="O41" i="1"/>
  <c r="M33" i="1"/>
  <c r="M41" i="1" s="1"/>
  <c r="L33" i="1"/>
  <c r="K33" i="1"/>
  <c r="K41" i="1" s="1"/>
  <c r="J33" i="1"/>
  <c r="J41" i="1" s="1"/>
  <c r="I33" i="1"/>
  <c r="L41" i="1"/>
  <c r="C41" i="1"/>
  <c r="T40" i="1"/>
  <c r="E40" i="1"/>
  <c r="E39" i="1"/>
  <c r="T38" i="1"/>
  <c r="E38" i="1"/>
  <c r="T37" i="1"/>
  <c r="E37" i="1"/>
  <c r="E36" i="1"/>
  <c r="E35" i="1"/>
  <c r="E34" i="1"/>
  <c r="I41" i="1"/>
  <c r="E33" i="1"/>
  <c r="S28" i="1"/>
  <c r="R28" i="1"/>
  <c r="Q28" i="1"/>
  <c r="P28" i="1"/>
  <c r="O28" i="1"/>
  <c r="N28" i="1"/>
  <c r="M28" i="1"/>
  <c r="L28" i="1"/>
  <c r="K28" i="1"/>
  <c r="I20" i="1"/>
  <c r="H20" i="1"/>
  <c r="H24" i="1"/>
  <c r="H22" i="1"/>
  <c r="H21" i="1"/>
  <c r="H27" i="1"/>
  <c r="E41" i="1" l="1"/>
  <c r="T36" i="1"/>
  <c r="S41" i="1"/>
  <c r="Q41" i="1"/>
  <c r="T35" i="1"/>
  <c r="T33" i="1"/>
  <c r="T34" i="1"/>
  <c r="J28" i="1"/>
  <c r="I28" i="1"/>
  <c r="T24" i="1"/>
  <c r="T27" i="1"/>
  <c r="T26" i="1"/>
  <c r="T25" i="1"/>
  <c r="T23" i="1"/>
  <c r="T22" i="1"/>
  <c r="T21" i="1"/>
  <c r="T20" i="1"/>
  <c r="H28" i="1"/>
  <c r="S9" i="1"/>
  <c r="S8" i="1"/>
  <c r="R8" i="1"/>
  <c r="R6" i="1"/>
  <c r="Q6" i="1"/>
  <c r="Q5" i="1"/>
  <c r="P6" i="1"/>
  <c r="P5" i="1"/>
  <c r="O6" i="1"/>
  <c r="O5" i="1"/>
  <c r="N6" i="1"/>
  <c r="N5" i="1"/>
  <c r="M5" i="1"/>
  <c r="L5" i="1"/>
  <c r="J5" i="1"/>
  <c r="J14" i="1" s="1"/>
  <c r="I5" i="1"/>
  <c r="Q11" i="1"/>
  <c r="P11" i="1"/>
  <c r="O11" i="1"/>
  <c r="N11" i="1"/>
  <c r="M11" i="1"/>
  <c r="L11" i="1"/>
  <c r="K11" i="1"/>
  <c r="J11" i="1"/>
  <c r="I11" i="1"/>
  <c r="H11" i="1"/>
  <c r="M7" i="1"/>
  <c r="L7" i="1"/>
  <c r="K7" i="1"/>
  <c r="J7" i="1"/>
  <c r="I7" i="1"/>
  <c r="H7" i="1"/>
  <c r="C28" i="1"/>
  <c r="E22" i="1"/>
  <c r="E26" i="1"/>
  <c r="E25" i="1"/>
  <c r="E23" i="1"/>
  <c r="E21" i="1"/>
  <c r="E20" i="1"/>
  <c r="E24" i="1"/>
  <c r="E27" i="1"/>
  <c r="F11" i="1"/>
  <c r="F10" i="1"/>
  <c r="F9" i="1"/>
  <c r="F8" i="1"/>
  <c r="F6" i="1"/>
  <c r="F5" i="1"/>
  <c r="F14" i="1" s="1"/>
  <c r="F7" i="1"/>
  <c r="F12" i="1"/>
  <c r="C14" i="1"/>
  <c r="L14" i="1" l="1"/>
  <c r="K14" i="1"/>
  <c r="P14" i="1"/>
  <c r="Q14" i="1"/>
  <c r="N14" i="1"/>
  <c r="O14" i="1"/>
  <c r="H14" i="1"/>
  <c r="I14" i="1"/>
  <c r="S14" i="1"/>
  <c r="E28" i="1"/>
  <c r="M14" i="1"/>
  <c r="R14" i="1" l="1"/>
</calcChain>
</file>

<file path=xl/sharedStrings.xml><?xml version="1.0" encoding="utf-8"?>
<sst xmlns="http://schemas.openxmlformats.org/spreadsheetml/2006/main" count="106" uniqueCount="30">
  <si>
    <t>Doctors Account</t>
  </si>
  <si>
    <t>Clothing Account 1</t>
  </si>
  <si>
    <t>Clothing Account 2</t>
  </si>
  <si>
    <t>Credit Card 1</t>
  </si>
  <si>
    <t>Credit Card 2</t>
  </si>
  <si>
    <t>Clothing Account 3</t>
  </si>
  <si>
    <t>Microloan</t>
  </si>
  <si>
    <t>School Fees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</si>
  <si>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</si>
  <si>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</si>
  <si>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</si>
  <si>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</si>
  <si>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</si>
  <si>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</si>
  <si>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</si>
  <si>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</si>
  <si>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</si>
  <si>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</si>
  <si>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</si>
  <si>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</si>
  <si>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SCENARIO 1</t>
  </si>
  <si>
    <t>Balance outstanding</t>
  </si>
  <si>
    <t>Priority</t>
  </si>
  <si>
    <t>Total nr of months to pay off</t>
  </si>
  <si>
    <t>Installment amount</t>
  </si>
  <si>
    <t>Leniency</t>
  </si>
  <si>
    <t>Extra money</t>
  </si>
  <si>
    <t>SCENARIO 2 - keeps to leniency 1's installments.  Pays off small balances first.</t>
  </si>
  <si>
    <t>SCENARIO 3 - Pay minimum amounts on all, extra money to highest interest rates.</t>
  </si>
  <si>
    <t>Month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</si>
</sst>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_(&quot;R&quot;* #,##0_);_(&quot;R&quot;* \(#,##0\);_(&quot;R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0" applyNumberFormat="1"/>
    <xf numFmtId="0" fontId="3" fillId="0" borderId="0" xfId="0" applyFont="1"/>
    <xf numFmtId="0" fontId="3" fillId="2" borderId="0" xfId="0" applyFont="1" applyFill="1"/>
    <xf numFmtId="0" fontId="0" fillId="0" borderId="1" xfId="0" applyBorder="1"/>
    <xf numFmtId="164" fontId="0" fillId="0" borderId="1" xfId="0" applyNumberFormat="1" applyBorder="1"/>
    <xf numFmtId="164" fontId="3" fillId="0" borderId="2" xfId="0" applyNumberFormat="1" applyFont="1" applyBorder="1"/>
    <xf numFmtId="164" fontId="3" fillId="0" borderId="1" xfId="0" applyNumberFormat="1" applyFont="1" applyBorder="1"/>
    <xf numFmtId="165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164" fontId="0" fillId="0" borderId="0" xfId="0" applyNumberFormat="1"/>
    <xf numFmtId="164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9" fontId="0" fillId="0" borderId="0" xfId="3" applyFont="1" applyFill="1" applyBorder="1"/>
    <xf numFmtId="44" fontId="0" fillId="0" borderId="1" xfId="2" applyFont="1" applyBorder="1"/>
    <xf numFmtId="44" fontId="3" fillId="0" borderId="2" xfId="2" applyFont="1" applyBorder="1"/>
    <xf numFmtId="44" fontId="0" fillId="0" borderId="0" xfId="2" applyFont="1"/>
    <xf numFmtId="44" fontId="0" fillId="2" borderId="1" xfId="2" applyNumberFormat="1" applyFont="1" applyFill="1" applyBorder="1"/>
    <xf numFmtId="44" fontId="3" fillId="0" borderId="2" xfId="2" applyNumberFormat="1" applyFont="1" applyBorder="1"/>
    <xf numFmtId="44" fontId="0" fillId="0" borderId="0" xfId="2" applyNumberFormat="1" applyFont="1"/>
    <xf numFmtId="164" fontId="3" fillId="2" borderId="2" xfId="0" applyNumberFormat="1" applyFont="1" applyFill="1" applyBorder="1"/>
    <xf numFmtId="44" fontId="3" fillId="2" borderId="1" xfId="0" applyNumberFormat="1" applyFont="1" applyFill="1" applyBorder="1"/>
    <xf numFmtId="44" fontId="0" fillId="0" borderId="1" xfId="2" applyFont="1" applyFill="1" applyBorder="1"/>
    <xf numFmtId="164" fontId="3" fillId="0" borderId="3" xfId="0" applyNumberFormat="1" applyFont="1" applyBorder="1"/>
    <xf numFmtId="165" fontId="4" fillId="0" borderId="3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44" fontId="3" fillId="2" borderId="3" xfId="0" applyNumberFormat="1" applyFont="1" applyFill="1" applyBorder="1"/>
    <xf numFmtId="44" fontId="0" fillId="0" borderId="3" xfId="2" applyFont="1" applyFill="1" applyBorder="1"/>
    <xf numFmtId="1" fontId="0" fillId="0" borderId="0" xfId="0" applyNumberFormat="1" applyBorder="1"/>
    <xf numFmtId="0" fontId="3" fillId="2" borderId="1" xfId="0" applyNumberFormat="1" applyFont="1" applyFill="1" applyBorder="1" applyAlignment="1">
      <alignment horizontal="center"/>
    </xf>
    <xf numFmtId="44" fontId="2" fillId="0" borderId="1" xfId="2" applyFont="1" applyFill="1" applyBorder="1"/>
    <xf numFmtId="44" fontId="6" fillId="0" borderId="1" xfId="2" applyFont="1" applyFill="1" applyBorder="1"/>
    <xf numFmtId="44" fontId="0" fillId="3" borderId="1" xfId="2" applyFont="1" applyFill="1" applyBorder="1"/>
    <xf numFmtId="44" fontId="0" fillId="0" borderId="2" xfId="2" applyFont="1" applyBorder="1"/>
    <xf numFmtId="164" fontId="0" fillId="0" borderId="2" xfId="0" applyNumberFormat="1" applyBorder="1"/>
    <xf numFmtId="44" fontId="0" fillId="4" borderId="1" xfId="2" applyFont="1" applyFill="1" applyBorder="1"/>
    <xf numFmtId="44" fontId="0" fillId="5" borderId="1" xfId="2" applyFont="1" applyFill="1" applyBorder="1"/>
    <xf numFmtId="44" fontId="5" fillId="5" borderId="1" xfId="2" applyFont="1" applyFill="1" applyBorder="1"/>
    <xf numFmtId="44" fontId="2" fillId="5" borderId="1" xfId="2" applyFont="1" applyFill="1" applyBorder="1"/>
    <xf numFmtId="0" fontId="0" fillId="0" borderId="0" xfId="0" applyBorder="1"/>
    <xf numFmtId="0" fontId="0" fillId="0" borderId="4" xfId="0" applyBorder="1"/>
    <xf numFmtId="0" fontId="0" fillId="0" borderId="1" xfId="0" applyFill="1" applyBorder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6309A-F1BD-407A-9A95-E37368DD09F5}">
  <dimension ref="B4:U41"/>
  <sheetViews>
    <sheetView tabSelected="1" workbookViewId="0">
      <selection activeCell="C6" sqref="C6"/>
    </sheetView>
  </sheetViews>
  <sheetFormatPr baseColWidth="10" defaultColWidth="8.83203125" defaultRowHeight="15" x14ac:dyDescent="0.2"/>
  <cols>
    <col min="1" max="1" width="2.33203125" customWidth="1"/>
    <col min="2" max="2" width="15.6640625" bestFit="1" customWidth="1"/>
    <col min="3" max="3" width="11" bestFit="1" customWidth="1"/>
    <col min="4" max="4" width="10.6640625" customWidth="1"/>
    <col min="5" max="5" width="10" bestFit="1" customWidth="1"/>
    <col min="6" max="6" width="10.5" customWidth="1"/>
    <col min="7" max="7" width="10.5" bestFit="1" customWidth="1"/>
    <col min="8" max="9" width="10" bestFit="1" customWidth="1"/>
    <col min="10" max="10" width="10.5" bestFit="1" customWidth="1"/>
    <col min="11" max="11" width="12.83203125" customWidth="1"/>
    <col min="12" max="12" width="10" bestFit="1" customWidth="1"/>
    <col min="13" max="13" width="10.5" bestFit="1" customWidth="1"/>
    <col min="14" max="15" width="10" bestFit="1" customWidth="1"/>
    <col min="16" max="16" width="12.6640625" customWidth="1"/>
    <col min="17" max="17" width="10.5" bestFit="1" customWidth="1"/>
    <col min="18" max="18" width="11" style="10" bestFit="1" customWidth="1"/>
    <col min="19" max="19" width="13.6640625" customWidth="1"/>
    <col min="20" max="20" width="10" bestFit="1" customWidth="1"/>
  </cols>
  <sheetData>
    <row r="4" spans="2:21" ht="48" x14ac:dyDescent="0.2">
      <c r="B4" s="43" t="s">
        <v>20</v>
      </c>
      <c r="C4" s="43"/>
      <c r="D4" s="12" t="s">
        <v>23</v>
      </c>
      <c r="E4" s="12" t="s">
        <v>25</v>
      </c>
      <c r="F4" s="12" t="s">
        <v>24</v>
      </c>
      <c r="G4" s="12" t="s">
        <v>22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29</v>
      </c>
      <c r="U4" s="11" t="s">
        <v>21</v>
      </c>
    </row>
    <row r="5" spans="2:21" x14ac:dyDescent="0.2">
      <c r="B5" s="4" t="s">
        <v>4</v>
      </c>
      <c r="C5" s="7">
        <v>15000</v>
      </c>
      <c r="D5" s="8">
        <v>12</v>
      </c>
      <c r="E5" s="9">
        <v>1</v>
      </c>
      <c r="F5" s="21">
        <f t="shared" ref="F5:F12" si="0">C5/D5</f>
        <v>1250</v>
      </c>
      <c r="G5" s="29">
        <v>2</v>
      </c>
      <c r="H5" s="30">
        <v>1250</v>
      </c>
      <c r="I5" s="30">
        <f>1250+4.17</f>
        <v>1254.17</v>
      </c>
      <c r="J5" s="30">
        <f>1250+354.17+170.84</f>
        <v>1775.01</v>
      </c>
      <c r="K5" s="30">
        <v>1250</v>
      </c>
      <c r="L5" s="30">
        <f>1250+4.17</f>
        <v>1254.17</v>
      </c>
      <c r="M5" s="30">
        <f>1250+354.17+170.84</f>
        <v>1775.01</v>
      </c>
      <c r="N5" s="31">
        <f>1250</f>
        <v>1250</v>
      </c>
      <c r="O5" s="31">
        <f>1250+837.5</f>
        <v>2087.5</v>
      </c>
      <c r="P5" s="31">
        <f>1250+354.17</f>
        <v>1604.17</v>
      </c>
      <c r="Q5" s="22">
        <f>1250+250</f>
        <v>1500</v>
      </c>
      <c r="R5" s="32"/>
      <c r="S5" s="32"/>
      <c r="T5" s="32"/>
      <c r="U5" s="10">
        <f>C5-H5-I5-J5-K5-L5-M5-N5-O5-P5-Q5-R5-S5-T5</f>
        <v>-3.0000000000654836E-2</v>
      </c>
    </row>
    <row r="6" spans="2:21" x14ac:dyDescent="0.2">
      <c r="B6" s="4" t="s">
        <v>3</v>
      </c>
      <c r="C6" s="7">
        <v>10000</v>
      </c>
      <c r="D6" s="8">
        <v>12</v>
      </c>
      <c r="E6" s="9">
        <v>1</v>
      </c>
      <c r="F6" s="21">
        <f t="shared" si="0"/>
        <v>833.33333333333337</v>
      </c>
      <c r="G6" s="29">
        <v>2</v>
      </c>
      <c r="H6" s="30">
        <v>833.33</v>
      </c>
      <c r="I6" s="30">
        <v>833.33</v>
      </c>
      <c r="J6" s="30">
        <v>833.33</v>
      </c>
      <c r="K6" s="30">
        <v>833.33</v>
      </c>
      <c r="L6" s="30">
        <v>833.33</v>
      </c>
      <c r="M6" s="30">
        <v>833.33</v>
      </c>
      <c r="N6" s="31">
        <f>833.33</f>
        <v>833.33</v>
      </c>
      <c r="O6" s="31">
        <f>833.33</f>
        <v>833.33</v>
      </c>
      <c r="P6" s="31">
        <f>833.33</f>
        <v>833.33</v>
      </c>
      <c r="Q6" s="22">
        <f>833.33+754.17</f>
        <v>1587.5</v>
      </c>
      <c r="R6" s="22">
        <f>913</f>
        <v>913</v>
      </c>
      <c r="S6" s="32"/>
      <c r="T6" s="32"/>
      <c r="U6" s="10">
        <f t="shared" ref="U6:U13" si="1">C6-H6-I6-J6-K6-L6-M6-N6-O6-P6-Q6-R6-S6-T6</f>
        <v>-0.46999999999934516</v>
      </c>
    </row>
    <row r="7" spans="2:21" x14ac:dyDescent="0.2">
      <c r="B7" s="4" t="s">
        <v>6</v>
      </c>
      <c r="C7" s="7">
        <v>5000</v>
      </c>
      <c r="D7" s="8">
        <v>6</v>
      </c>
      <c r="E7" s="9">
        <v>1</v>
      </c>
      <c r="F7" s="21">
        <f t="shared" si="0"/>
        <v>833.33333333333337</v>
      </c>
      <c r="G7" s="29">
        <v>1</v>
      </c>
      <c r="H7" s="30">
        <f>$C$7/$D$7</f>
        <v>833.33333333333337</v>
      </c>
      <c r="I7" s="30">
        <f t="shared" ref="I7:M7" si="2">$C$7/$D$7</f>
        <v>833.33333333333337</v>
      </c>
      <c r="J7" s="30">
        <f t="shared" si="2"/>
        <v>833.33333333333337</v>
      </c>
      <c r="K7" s="30">
        <f t="shared" si="2"/>
        <v>833.33333333333337</v>
      </c>
      <c r="L7" s="30">
        <f t="shared" si="2"/>
        <v>833.33333333333337</v>
      </c>
      <c r="M7" s="30">
        <f t="shared" si="2"/>
        <v>833.33333333333337</v>
      </c>
      <c r="N7" s="17"/>
      <c r="O7" s="17"/>
      <c r="P7" s="17"/>
      <c r="Q7" s="17"/>
      <c r="R7" s="17"/>
      <c r="S7" s="17"/>
      <c r="T7" s="17"/>
      <c r="U7" s="10">
        <f t="shared" si="1"/>
        <v>-2.2737367544323206E-13</v>
      </c>
    </row>
    <row r="8" spans="2:21" x14ac:dyDescent="0.2">
      <c r="B8" s="4" t="s">
        <v>5</v>
      </c>
      <c r="C8" s="7">
        <v>8000</v>
      </c>
      <c r="D8" s="8">
        <v>12</v>
      </c>
      <c r="E8" s="9">
        <v>2</v>
      </c>
      <c r="F8" s="21">
        <f t="shared" si="0"/>
        <v>666.66666666666663</v>
      </c>
      <c r="G8" s="29">
        <v>3</v>
      </c>
      <c r="H8" s="30">
        <v>666.67</v>
      </c>
      <c r="I8" s="37"/>
      <c r="J8" s="37"/>
      <c r="K8" s="30">
        <v>666.67</v>
      </c>
      <c r="L8" s="37"/>
      <c r="M8" s="37"/>
      <c r="N8" s="31">
        <v>666.67</v>
      </c>
      <c r="O8" s="36"/>
      <c r="P8" s="36"/>
      <c r="Q8" s="22">
        <v>562.5</v>
      </c>
      <c r="R8" s="22">
        <f>3587</f>
        <v>3587</v>
      </c>
      <c r="S8" s="22">
        <f>1850</f>
        <v>1850</v>
      </c>
      <c r="T8" s="32"/>
      <c r="U8" s="10">
        <f t="shared" si="1"/>
        <v>0.48999999999978172</v>
      </c>
    </row>
    <row r="9" spans="2:21" x14ac:dyDescent="0.2">
      <c r="B9" s="4" t="s">
        <v>2</v>
      </c>
      <c r="C9" s="7">
        <v>4500</v>
      </c>
      <c r="D9" s="8">
        <v>12</v>
      </c>
      <c r="E9" s="9">
        <v>2</v>
      </c>
      <c r="F9" s="21">
        <f t="shared" si="0"/>
        <v>375</v>
      </c>
      <c r="G9" s="29">
        <v>3</v>
      </c>
      <c r="H9" s="37"/>
      <c r="I9" s="30">
        <v>375</v>
      </c>
      <c r="J9" s="37"/>
      <c r="K9" s="37"/>
      <c r="L9" s="30">
        <v>375</v>
      </c>
      <c r="M9" s="37"/>
      <c r="N9" s="36"/>
      <c r="O9" s="31">
        <v>375</v>
      </c>
      <c r="P9" s="36"/>
      <c r="Q9" s="36"/>
      <c r="R9" s="36"/>
      <c r="S9" s="22">
        <f>3375-725</f>
        <v>2650</v>
      </c>
      <c r="T9" s="22">
        <v>725</v>
      </c>
      <c r="U9" s="10">
        <f t="shared" si="1"/>
        <v>0</v>
      </c>
    </row>
    <row r="10" spans="2:21" x14ac:dyDescent="0.2">
      <c r="B10" s="4" t="s">
        <v>1</v>
      </c>
      <c r="C10" s="7">
        <v>2500</v>
      </c>
      <c r="D10" s="8">
        <v>12</v>
      </c>
      <c r="E10" s="9">
        <v>2</v>
      </c>
      <c r="F10" s="21">
        <f t="shared" si="0"/>
        <v>208.33333333333334</v>
      </c>
      <c r="G10" s="29">
        <v>3</v>
      </c>
      <c r="H10" s="37"/>
      <c r="I10" s="37"/>
      <c r="J10" s="30">
        <v>208.33</v>
      </c>
      <c r="K10" s="37"/>
      <c r="L10" s="37"/>
      <c r="M10" s="30">
        <v>208.33</v>
      </c>
      <c r="N10" s="36"/>
      <c r="O10" s="36"/>
      <c r="P10" s="31">
        <v>208.33</v>
      </c>
      <c r="Q10" s="36"/>
      <c r="R10" s="36"/>
      <c r="S10" s="36"/>
      <c r="T10" s="22">
        <v>1875</v>
      </c>
      <c r="U10" s="10">
        <f t="shared" si="1"/>
        <v>1.0000000000218279E-2</v>
      </c>
    </row>
    <row r="11" spans="2:21" x14ac:dyDescent="0.2">
      <c r="B11" s="4" t="s">
        <v>7</v>
      </c>
      <c r="C11" s="7">
        <v>8500</v>
      </c>
      <c r="D11" s="8">
        <v>10</v>
      </c>
      <c r="E11" s="9">
        <v>3</v>
      </c>
      <c r="F11" s="21">
        <f t="shared" si="0"/>
        <v>850</v>
      </c>
      <c r="G11" s="29">
        <v>1</v>
      </c>
      <c r="H11" s="30">
        <f>$C$11/$D$11</f>
        <v>850</v>
      </c>
      <c r="I11" s="30">
        <f t="shared" ref="I11:Q11" si="3">$C$11/$D$11</f>
        <v>850</v>
      </c>
      <c r="J11" s="30">
        <f t="shared" si="3"/>
        <v>850</v>
      </c>
      <c r="K11" s="30">
        <f t="shared" si="3"/>
        <v>850</v>
      </c>
      <c r="L11" s="30">
        <f t="shared" si="3"/>
        <v>850</v>
      </c>
      <c r="M11" s="30">
        <f t="shared" si="3"/>
        <v>850</v>
      </c>
      <c r="N11" s="31">
        <f t="shared" si="3"/>
        <v>850</v>
      </c>
      <c r="O11" s="31">
        <f t="shared" si="3"/>
        <v>850</v>
      </c>
      <c r="P11" s="31">
        <f t="shared" si="3"/>
        <v>850</v>
      </c>
      <c r="Q11" s="22">
        <f t="shared" si="3"/>
        <v>850</v>
      </c>
      <c r="R11" s="17"/>
      <c r="S11" s="17"/>
      <c r="T11" s="17"/>
      <c r="U11" s="10">
        <f t="shared" si="1"/>
        <v>0</v>
      </c>
    </row>
    <row r="12" spans="2:21" x14ac:dyDescent="0.2">
      <c r="B12" s="40" t="s">
        <v>0</v>
      </c>
      <c r="C12" s="7">
        <v>750</v>
      </c>
      <c r="D12" s="8">
        <v>12</v>
      </c>
      <c r="E12" s="9">
        <v>3</v>
      </c>
      <c r="F12" s="21">
        <f t="shared" si="0"/>
        <v>62.5</v>
      </c>
      <c r="G12" s="29">
        <v>4</v>
      </c>
      <c r="H12" s="30">
        <v>62.5</v>
      </c>
      <c r="I12" s="38">
        <v>0</v>
      </c>
      <c r="J12" s="38">
        <v>0</v>
      </c>
      <c r="K12" s="30">
        <v>62.5</v>
      </c>
      <c r="L12" s="38">
        <v>0</v>
      </c>
      <c r="M12" s="38">
        <v>0</v>
      </c>
      <c r="N12" s="31">
        <v>62.5</v>
      </c>
      <c r="O12" s="36"/>
      <c r="P12" s="36"/>
      <c r="Q12" s="36"/>
      <c r="R12" s="36"/>
      <c r="S12" s="36"/>
      <c r="T12" s="22">
        <v>562.5</v>
      </c>
      <c r="U12" s="10">
        <f t="shared" si="1"/>
        <v>0</v>
      </c>
    </row>
    <row r="13" spans="2:21" x14ac:dyDescent="0.2">
      <c r="B13" s="41" t="s">
        <v>26</v>
      </c>
      <c r="C13" s="23"/>
      <c r="D13" s="24"/>
      <c r="E13" s="25"/>
      <c r="F13" s="26"/>
      <c r="G13" s="26"/>
      <c r="H13" s="27">
        <v>4.17</v>
      </c>
      <c r="I13" s="27">
        <v>354.17</v>
      </c>
      <c r="J13" s="27">
        <v>0</v>
      </c>
      <c r="K13" s="27">
        <v>4.17</v>
      </c>
      <c r="L13" s="27">
        <v>354.17</v>
      </c>
      <c r="M13" s="27"/>
      <c r="N13" s="27">
        <v>837.5</v>
      </c>
      <c r="O13" s="27">
        <v>354.17</v>
      </c>
      <c r="P13" s="27">
        <v>1004.17</v>
      </c>
      <c r="Q13" s="27"/>
      <c r="R13" s="27"/>
      <c r="S13" s="27"/>
      <c r="T13" s="27"/>
      <c r="U13" s="10">
        <f t="shared" si="1"/>
        <v>-2912.52</v>
      </c>
    </row>
    <row r="14" spans="2:21" ht="16" thickBot="1" x14ac:dyDescent="0.25">
      <c r="C14" s="6">
        <f>SUM(C5:C12)</f>
        <v>54250</v>
      </c>
      <c r="D14" s="6"/>
      <c r="E14" s="6"/>
      <c r="F14" s="20">
        <f>SUM(F5:F13)</f>
        <v>5079.166666666667</v>
      </c>
      <c r="G14" s="20"/>
      <c r="H14" s="15">
        <f>SUM(H5:H13)</f>
        <v>4500.003333333334</v>
      </c>
      <c r="I14" s="18">
        <f>SUM(I5:I13)</f>
        <v>4500.003333333334</v>
      </c>
      <c r="J14" s="18">
        <f>SUM(J5:J13)</f>
        <v>4500.003333333334</v>
      </c>
      <c r="K14" s="18">
        <f>SUM(K5:K13)</f>
        <v>4500.003333333334</v>
      </c>
      <c r="L14" s="18">
        <f>SUM(L5:L13)</f>
        <v>4500.003333333334</v>
      </c>
      <c r="M14" s="18">
        <f t="shared" ref="M14" si="4">SUM(M5:M12)</f>
        <v>4500.003333333334</v>
      </c>
      <c r="N14" s="18">
        <f>SUM(N5:N13)</f>
        <v>4500</v>
      </c>
      <c r="O14" s="18">
        <f>SUM(O5:O13)</f>
        <v>4500</v>
      </c>
      <c r="P14" s="18">
        <f>SUM(P5:P13)</f>
        <v>4500</v>
      </c>
      <c r="Q14" s="18">
        <f>SUM(Q5:Q13)</f>
        <v>4500</v>
      </c>
      <c r="R14" s="18">
        <f t="shared" ref="R14" si="5">SUM(R5:R12)</f>
        <v>4500</v>
      </c>
      <c r="S14" s="18">
        <f t="shared" ref="S14:T14" si="6">SUM(S5:S12)</f>
        <v>4500</v>
      </c>
      <c r="T14" s="18">
        <f t="shared" si="6"/>
        <v>3162.5</v>
      </c>
      <c r="U14" s="10"/>
    </row>
    <row r="15" spans="2:21" x14ac:dyDescent="0.2">
      <c r="F15" s="13"/>
      <c r="G15" s="13"/>
      <c r="H15" s="1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0"/>
    </row>
    <row r="16" spans="2:21" x14ac:dyDescent="0.2">
      <c r="D16" s="39"/>
      <c r="E16" s="39"/>
      <c r="F16" s="28"/>
      <c r="G16" s="28"/>
      <c r="H16" s="16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0"/>
    </row>
    <row r="18" spans="2:20" x14ac:dyDescent="0.2">
      <c r="H18" s="1"/>
    </row>
    <row r="19" spans="2:20" ht="48" x14ac:dyDescent="0.2">
      <c r="B19" s="44" t="s">
        <v>27</v>
      </c>
      <c r="C19" s="44"/>
      <c r="D19" s="12" t="s">
        <v>23</v>
      </c>
      <c r="E19" s="12" t="s">
        <v>24</v>
      </c>
      <c r="F19" s="2">
        <v>4500</v>
      </c>
      <c r="G19" s="12" t="s">
        <v>25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3" t="s">
        <v>14</v>
      </c>
      <c r="O19" s="3" t="s">
        <v>15</v>
      </c>
      <c r="P19" s="3" t="s">
        <v>16</v>
      </c>
      <c r="Q19" s="3" t="s">
        <v>17</v>
      </c>
      <c r="R19" s="3" t="s">
        <v>18</v>
      </c>
      <c r="S19" s="3" t="s">
        <v>19</v>
      </c>
      <c r="T19" s="11" t="s">
        <v>21</v>
      </c>
    </row>
    <row r="20" spans="2:20" x14ac:dyDescent="0.2">
      <c r="B20" s="4" t="s">
        <v>4</v>
      </c>
      <c r="C20" s="7">
        <v>15000</v>
      </c>
      <c r="D20" s="8">
        <v>12</v>
      </c>
      <c r="E20" s="21">
        <f t="shared" ref="E20:E27" si="7">C20/D20</f>
        <v>1250</v>
      </c>
      <c r="G20" s="9">
        <v>1</v>
      </c>
      <c r="H20" s="14">
        <f>1250+833.34</f>
        <v>2083.34</v>
      </c>
      <c r="I20" s="14">
        <f>1250</f>
        <v>1250</v>
      </c>
      <c r="J20" s="14">
        <v>1250</v>
      </c>
      <c r="K20" s="14">
        <v>1250</v>
      </c>
      <c r="L20" s="14">
        <v>1250</v>
      </c>
      <c r="M20" s="14">
        <v>1250</v>
      </c>
      <c r="N20" s="14">
        <v>1250</v>
      </c>
      <c r="O20" s="14">
        <v>1250</v>
      </c>
      <c r="P20" s="14">
        <v>1250</v>
      </c>
      <c r="Q20" s="14">
        <v>1250</v>
      </c>
      <c r="R20" s="14">
        <v>1250</v>
      </c>
      <c r="S20" s="14">
        <v>417</v>
      </c>
      <c r="T20" s="5">
        <f>C20-H20-I20-J20-K20-L20-M20-N20-O20-P20-Q20-R20-S20</f>
        <v>-0.34000000000014552</v>
      </c>
    </row>
    <row r="21" spans="2:20" x14ac:dyDescent="0.2">
      <c r="B21" s="4" t="s">
        <v>3</v>
      </c>
      <c r="C21" s="7">
        <v>10000</v>
      </c>
      <c r="D21" s="8">
        <v>12</v>
      </c>
      <c r="E21" s="21">
        <f t="shared" si="7"/>
        <v>833.33333333333337</v>
      </c>
      <c r="G21" s="9">
        <v>1</v>
      </c>
      <c r="H21" s="14">
        <f>833.33</f>
        <v>833.33</v>
      </c>
      <c r="I21" s="14">
        <v>833.33</v>
      </c>
      <c r="J21" s="14">
        <v>833.33</v>
      </c>
      <c r="K21" s="14">
        <v>833.33</v>
      </c>
      <c r="L21" s="14">
        <v>833.33</v>
      </c>
      <c r="M21" s="14">
        <v>833.33</v>
      </c>
      <c r="N21" s="14">
        <v>833.33</v>
      </c>
      <c r="O21" s="14">
        <v>833.33</v>
      </c>
      <c r="P21" s="14">
        <v>833.33</v>
      </c>
      <c r="Q21" s="14">
        <v>833.33</v>
      </c>
      <c r="R21" s="14">
        <v>833.33</v>
      </c>
      <c r="S21" s="14">
        <v>833.33</v>
      </c>
      <c r="T21" s="5">
        <f t="shared" ref="T21:T27" si="8">C21-H21-I21-J21-K21-L21-M21-N21-O21-P21-Q21-R21-S21</f>
        <v>4.0000000000645741E-2</v>
      </c>
    </row>
    <row r="22" spans="2:20" x14ac:dyDescent="0.2">
      <c r="B22" s="4" t="s">
        <v>7</v>
      </c>
      <c r="C22" s="7">
        <v>8500</v>
      </c>
      <c r="D22" s="8">
        <v>10</v>
      </c>
      <c r="E22" s="21">
        <f t="shared" si="7"/>
        <v>850</v>
      </c>
      <c r="G22" s="9">
        <v>1</v>
      </c>
      <c r="H22" s="36">
        <f>0</f>
        <v>0</v>
      </c>
      <c r="I22" s="14">
        <v>850</v>
      </c>
      <c r="J22" s="36">
        <v>0</v>
      </c>
      <c r="K22" s="14">
        <v>850</v>
      </c>
      <c r="L22" s="36">
        <v>0</v>
      </c>
      <c r="M22" s="36">
        <v>0</v>
      </c>
      <c r="N22" s="14">
        <v>850</v>
      </c>
      <c r="O22" s="14">
        <v>850</v>
      </c>
      <c r="P22" s="14">
        <v>2416.67</v>
      </c>
      <c r="Q22" s="14">
        <v>2416.67</v>
      </c>
      <c r="R22" s="14">
        <v>267</v>
      </c>
      <c r="S22" s="35"/>
      <c r="T22" s="5">
        <f t="shared" si="8"/>
        <v>-0.34000000000014552</v>
      </c>
    </row>
    <row r="23" spans="2:20" x14ac:dyDescent="0.2">
      <c r="B23" s="4" t="s">
        <v>5</v>
      </c>
      <c r="C23" s="7">
        <v>8000</v>
      </c>
      <c r="D23" s="8">
        <v>12</v>
      </c>
      <c r="E23" s="21">
        <f t="shared" si="7"/>
        <v>666.66666666666663</v>
      </c>
      <c r="G23" s="9">
        <v>2</v>
      </c>
      <c r="H23" s="36">
        <v>0</v>
      </c>
      <c r="I23" s="14">
        <v>733.34</v>
      </c>
      <c r="J23" s="36">
        <v>0</v>
      </c>
      <c r="K23" s="14">
        <v>733.34</v>
      </c>
      <c r="L23" s="36">
        <v>0</v>
      </c>
      <c r="M23" s="14">
        <v>292</v>
      </c>
      <c r="N23" s="36">
        <v>0</v>
      </c>
      <c r="O23" s="14">
        <v>591.66999999999996</v>
      </c>
      <c r="P23" s="36">
        <v>0</v>
      </c>
      <c r="Q23" s="36">
        <v>0</v>
      </c>
      <c r="R23" s="14">
        <v>2149.67</v>
      </c>
      <c r="S23" s="14">
        <v>3249.67</v>
      </c>
      <c r="T23" s="5">
        <f t="shared" si="8"/>
        <v>250.30999999999949</v>
      </c>
    </row>
    <row r="24" spans="2:20" x14ac:dyDescent="0.2">
      <c r="B24" s="4" t="s">
        <v>6</v>
      </c>
      <c r="C24" s="7">
        <v>5000</v>
      </c>
      <c r="D24" s="8">
        <v>6</v>
      </c>
      <c r="E24" s="21">
        <f t="shared" si="7"/>
        <v>833.33333333333337</v>
      </c>
      <c r="G24" s="9">
        <v>1</v>
      </c>
      <c r="H24" s="14">
        <f>833.33</f>
        <v>833.33</v>
      </c>
      <c r="I24" s="14">
        <v>833.33</v>
      </c>
      <c r="J24" s="14">
        <v>833.33</v>
      </c>
      <c r="K24" s="14">
        <v>833.33</v>
      </c>
      <c r="L24" s="14">
        <v>833.33</v>
      </c>
      <c r="M24" s="14">
        <v>833.33</v>
      </c>
      <c r="N24" s="35"/>
      <c r="O24" s="35"/>
      <c r="P24" s="35"/>
      <c r="Q24" s="35"/>
      <c r="R24" s="35"/>
      <c r="S24" s="35"/>
      <c r="T24" s="5">
        <f t="shared" si="8"/>
        <v>2.0000000000209184E-2</v>
      </c>
    </row>
    <row r="25" spans="2:20" x14ac:dyDescent="0.2">
      <c r="B25" s="4" t="s">
        <v>2</v>
      </c>
      <c r="C25" s="7">
        <v>4500</v>
      </c>
      <c r="D25" s="8">
        <v>12</v>
      </c>
      <c r="E25" s="21">
        <f t="shared" si="7"/>
        <v>375</v>
      </c>
      <c r="G25" s="9">
        <v>2</v>
      </c>
      <c r="H25" s="36">
        <v>0</v>
      </c>
      <c r="I25" s="36">
        <v>0</v>
      </c>
      <c r="J25" s="14">
        <v>375</v>
      </c>
      <c r="K25" s="36">
        <v>0</v>
      </c>
      <c r="L25" s="14">
        <v>1583.34</v>
      </c>
      <c r="M25" s="14">
        <v>0</v>
      </c>
      <c r="N25" s="14">
        <v>1566.67</v>
      </c>
      <c r="O25" s="14">
        <v>975</v>
      </c>
      <c r="P25" s="35"/>
      <c r="Q25" s="35"/>
      <c r="R25" s="35"/>
      <c r="S25" s="35"/>
      <c r="T25" s="5">
        <f t="shared" si="8"/>
        <v>-1.0000000000218279E-2</v>
      </c>
    </row>
    <row r="26" spans="2:20" x14ac:dyDescent="0.2">
      <c r="B26" s="4" t="s">
        <v>1</v>
      </c>
      <c r="C26" s="7">
        <v>2500</v>
      </c>
      <c r="D26" s="8">
        <v>12</v>
      </c>
      <c r="E26" s="21">
        <f t="shared" si="7"/>
        <v>208.33333333333334</v>
      </c>
      <c r="G26" s="9">
        <v>3</v>
      </c>
      <c r="H26" s="36">
        <v>0</v>
      </c>
      <c r="I26" s="36">
        <v>0</v>
      </c>
      <c r="J26" s="14">
        <v>1208.3399999999999</v>
      </c>
      <c r="K26" s="36">
        <v>0</v>
      </c>
      <c r="L26" s="36">
        <v>0</v>
      </c>
      <c r="M26" s="14">
        <v>1291.3399999999999</v>
      </c>
      <c r="N26" s="35"/>
      <c r="O26" s="35"/>
      <c r="P26" s="35"/>
      <c r="Q26" s="35"/>
      <c r="R26" s="35"/>
      <c r="S26" s="35"/>
      <c r="T26" s="5">
        <f t="shared" si="8"/>
        <v>0.32000000000016371</v>
      </c>
    </row>
    <row r="27" spans="2:20" x14ac:dyDescent="0.2">
      <c r="B27" s="4" t="s">
        <v>0</v>
      </c>
      <c r="C27" s="7">
        <v>750</v>
      </c>
      <c r="D27" s="8">
        <v>1</v>
      </c>
      <c r="E27" s="21">
        <f t="shared" si="7"/>
        <v>750</v>
      </c>
      <c r="G27" s="9">
        <v>3</v>
      </c>
      <c r="H27" s="14">
        <f>750</f>
        <v>750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5">
        <f t="shared" si="8"/>
        <v>0</v>
      </c>
    </row>
    <row r="28" spans="2:20" ht="16" thickBot="1" x14ac:dyDescent="0.25">
      <c r="C28" s="6">
        <f>SUM(C20:C27)</f>
        <v>54250</v>
      </c>
      <c r="D28" s="6"/>
      <c r="E28" s="20">
        <f>SUM(E20:E27)</f>
        <v>5766.6666666666661</v>
      </c>
      <c r="G28" s="6"/>
      <c r="H28" s="33">
        <f>$F$19-H20-H21-H22-H23-H24-H25-H26-H27</f>
        <v>0</v>
      </c>
      <c r="I28" s="33">
        <f>$F$19-I20-I21-I22-I23-I24-I25-I26-I27</f>
        <v>0</v>
      </c>
      <c r="J28" s="33">
        <f>$F$19-J20-J21-J22-J23-J24-J25-J26-J27</f>
        <v>2.2737367544323206E-13</v>
      </c>
      <c r="K28" s="33">
        <f>$F$19-K20-K21-K22-K23-K24-K25-K26-K27</f>
        <v>0</v>
      </c>
      <c r="L28" s="33">
        <f t="shared" ref="L28:Q28" si="9">$F$19-L20-L21-L22-L23-L24-L25-L26-L27</f>
        <v>2.2737367544323206E-13</v>
      </c>
      <c r="M28" s="33">
        <f t="shared" si="9"/>
        <v>2.2737367544323206E-13</v>
      </c>
      <c r="N28" s="33">
        <f t="shared" si="9"/>
        <v>0</v>
      </c>
      <c r="O28" s="33">
        <f t="shared" si="9"/>
        <v>1.1368683772161603E-13</v>
      </c>
      <c r="P28" s="33">
        <f t="shared" si="9"/>
        <v>0</v>
      </c>
      <c r="Q28" s="33">
        <f t="shared" si="9"/>
        <v>0</v>
      </c>
      <c r="R28" s="33">
        <f t="shared" ref="R28" si="10">$F$19-R20-R21-R22-R23-R24-R25-R26-R27</f>
        <v>0</v>
      </c>
      <c r="S28" s="33">
        <f t="shared" ref="S28" si="11">$F$19-S20-S21-S22-S23-S24-S25-S26-S27</f>
        <v>0</v>
      </c>
      <c r="T28" s="34"/>
    </row>
    <row r="29" spans="2:20" x14ac:dyDescent="0.2">
      <c r="T29" s="10"/>
    </row>
    <row r="32" spans="2:20" ht="48" x14ac:dyDescent="0.2">
      <c r="B32" s="44" t="s">
        <v>28</v>
      </c>
      <c r="C32" s="44"/>
      <c r="D32" s="12" t="s">
        <v>23</v>
      </c>
      <c r="E32" s="12" t="s">
        <v>24</v>
      </c>
      <c r="F32" s="2">
        <v>4500</v>
      </c>
      <c r="G32" s="12" t="s">
        <v>25</v>
      </c>
      <c r="H32" s="3" t="s">
        <v>8</v>
      </c>
      <c r="I32" s="3" t="s">
        <v>9</v>
      </c>
      <c r="J32" s="3" t="s">
        <v>10</v>
      </c>
      <c r="K32" s="3" t="s">
        <v>11</v>
      </c>
      <c r="L32" s="3" t="s">
        <v>12</v>
      </c>
      <c r="M32" s="3" t="s">
        <v>13</v>
      </c>
      <c r="N32" s="3" t="s">
        <v>14</v>
      </c>
      <c r="O32" s="3" t="s">
        <v>15</v>
      </c>
      <c r="P32" s="3" t="s">
        <v>16</v>
      </c>
      <c r="Q32" s="3" t="s">
        <v>17</v>
      </c>
      <c r="R32" s="3" t="s">
        <v>18</v>
      </c>
      <c r="S32" s="3" t="s">
        <v>19</v>
      </c>
      <c r="T32" s="11" t="s">
        <v>21</v>
      </c>
    </row>
    <row r="33" spans="2:20" x14ac:dyDescent="0.2">
      <c r="B33" s="4" t="s">
        <v>4</v>
      </c>
      <c r="C33" s="7">
        <v>15000</v>
      </c>
      <c r="D33" s="8">
        <v>12</v>
      </c>
      <c r="E33" s="21">
        <f t="shared" ref="E33:E40" si="12">C33/D33</f>
        <v>1250</v>
      </c>
      <c r="G33" s="9">
        <v>1</v>
      </c>
      <c r="H33" s="22">
        <f>1250+983.34</f>
        <v>2233.34</v>
      </c>
      <c r="I33" s="22">
        <f>1250+983.34</f>
        <v>2233.34</v>
      </c>
      <c r="J33" s="22">
        <f>1250+983.34</f>
        <v>2233.34</v>
      </c>
      <c r="K33" s="22">
        <f t="shared" ref="K33:M33" si="13">1250+983.34</f>
        <v>2233.34</v>
      </c>
      <c r="L33" s="22">
        <f t="shared" si="13"/>
        <v>2233.34</v>
      </c>
      <c r="M33" s="22">
        <f t="shared" si="13"/>
        <v>2233.34</v>
      </c>
      <c r="N33" s="22">
        <v>1600</v>
      </c>
      <c r="O33" s="35"/>
      <c r="P33" s="35"/>
      <c r="Q33" s="35"/>
      <c r="R33" s="35"/>
      <c r="S33" s="35"/>
      <c r="T33" s="5">
        <f>C33-H33-I33-J33-K33-L33-M33-N33-O33-P33-Q33-R33-S33</f>
        <v>-4.0000000000873115E-2</v>
      </c>
    </row>
    <row r="34" spans="2:20" x14ac:dyDescent="0.2">
      <c r="B34" s="4" t="s">
        <v>3</v>
      </c>
      <c r="C34" s="7">
        <v>10000</v>
      </c>
      <c r="D34" s="8">
        <v>12</v>
      </c>
      <c r="E34" s="21">
        <f t="shared" si="12"/>
        <v>833.33333333333337</v>
      </c>
      <c r="G34" s="9">
        <v>1</v>
      </c>
      <c r="H34" s="22">
        <v>833.33</v>
      </c>
      <c r="I34" s="22">
        <v>833.33</v>
      </c>
      <c r="J34" s="22">
        <v>833.33</v>
      </c>
      <c r="K34" s="22">
        <v>833.33</v>
      </c>
      <c r="L34" s="22">
        <v>833.33</v>
      </c>
      <c r="M34" s="22">
        <v>833.33</v>
      </c>
      <c r="N34" s="22">
        <f>833.33+1466.67</f>
        <v>2300</v>
      </c>
      <c r="O34" s="22">
        <f>833.33+1867</f>
        <v>2700.33</v>
      </c>
      <c r="P34" s="35"/>
      <c r="Q34" s="35"/>
      <c r="R34" s="35"/>
      <c r="S34" s="35"/>
      <c r="T34" s="5">
        <f t="shared" ref="T34:T40" si="14">C34-H34-I34-J34-K34-L34-M34-N34-O34-P34-Q34-R34-S34</f>
        <v>-0.30999999999949068</v>
      </c>
    </row>
    <row r="35" spans="2:20" x14ac:dyDescent="0.2">
      <c r="B35" s="4" t="s">
        <v>7</v>
      </c>
      <c r="C35" s="7">
        <v>8500</v>
      </c>
      <c r="D35" s="8">
        <v>10</v>
      </c>
      <c r="E35" s="21">
        <f t="shared" si="12"/>
        <v>850</v>
      </c>
      <c r="G35" s="9">
        <v>3</v>
      </c>
      <c r="H35" s="22">
        <v>100</v>
      </c>
      <c r="I35" s="22">
        <v>100</v>
      </c>
      <c r="J35" s="22">
        <v>100</v>
      </c>
      <c r="K35" s="22">
        <v>100</v>
      </c>
      <c r="L35" s="22">
        <v>100</v>
      </c>
      <c r="M35" s="22">
        <v>100</v>
      </c>
      <c r="N35" s="22">
        <v>100</v>
      </c>
      <c r="O35" s="22">
        <f>100+1249.67</f>
        <v>1349.67</v>
      </c>
      <c r="P35" s="22">
        <f>100+4000</f>
        <v>4100</v>
      </c>
      <c r="Q35" s="22">
        <v>2350</v>
      </c>
      <c r="R35" s="35"/>
      <c r="S35" s="35"/>
      <c r="T35" s="5">
        <f t="shared" si="14"/>
        <v>0.32999999999992724</v>
      </c>
    </row>
    <row r="36" spans="2:20" x14ac:dyDescent="0.2">
      <c r="B36" s="4" t="s">
        <v>5</v>
      </c>
      <c r="C36" s="7">
        <v>8000</v>
      </c>
      <c r="D36" s="8">
        <v>12</v>
      </c>
      <c r="E36" s="21">
        <f t="shared" si="12"/>
        <v>666.66666666666663</v>
      </c>
      <c r="G36" s="9">
        <v>2</v>
      </c>
      <c r="H36" s="22">
        <v>150</v>
      </c>
      <c r="I36" s="22">
        <v>150</v>
      </c>
      <c r="J36" s="22">
        <v>150</v>
      </c>
      <c r="K36" s="22">
        <v>150</v>
      </c>
      <c r="L36" s="22">
        <v>150</v>
      </c>
      <c r="M36" s="22">
        <v>150</v>
      </c>
      <c r="N36" s="22">
        <v>150</v>
      </c>
      <c r="O36" s="22">
        <f>150</f>
        <v>150</v>
      </c>
      <c r="P36" s="22">
        <v>150</v>
      </c>
      <c r="Q36" s="22">
        <f>1900</f>
        <v>1900</v>
      </c>
      <c r="R36" s="22">
        <f>4250</f>
        <v>4250</v>
      </c>
      <c r="S36" s="22">
        <v>500</v>
      </c>
      <c r="T36" s="5">
        <f t="shared" si="14"/>
        <v>0</v>
      </c>
    </row>
    <row r="37" spans="2:20" x14ac:dyDescent="0.2">
      <c r="B37" s="4" t="s">
        <v>6</v>
      </c>
      <c r="C37" s="7">
        <v>5000</v>
      </c>
      <c r="D37" s="8">
        <v>6</v>
      </c>
      <c r="E37" s="21">
        <f t="shared" si="12"/>
        <v>833.33333333333337</v>
      </c>
      <c r="G37" s="9">
        <v>1</v>
      </c>
      <c r="H37" s="22">
        <v>833.33</v>
      </c>
      <c r="I37" s="22">
        <v>833.33</v>
      </c>
      <c r="J37" s="22">
        <v>833.33</v>
      </c>
      <c r="K37" s="22">
        <v>833.33</v>
      </c>
      <c r="L37" s="22">
        <v>833.33</v>
      </c>
      <c r="M37" s="22">
        <v>833.33</v>
      </c>
      <c r="N37" s="35"/>
      <c r="O37" s="35"/>
      <c r="P37" s="35"/>
      <c r="Q37" s="35"/>
      <c r="R37" s="35"/>
      <c r="S37" s="35"/>
      <c r="T37" s="5">
        <f t="shared" si="14"/>
        <v>2.0000000000209184E-2</v>
      </c>
    </row>
    <row r="38" spans="2:20" x14ac:dyDescent="0.2">
      <c r="B38" s="4" t="s">
        <v>2</v>
      </c>
      <c r="C38" s="7">
        <v>4500</v>
      </c>
      <c r="D38" s="8">
        <v>12</v>
      </c>
      <c r="E38" s="21">
        <f t="shared" si="12"/>
        <v>375</v>
      </c>
      <c r="G38" s="9">
        <v>2</v>
      </c>
      <c r="H38" s="22">
        <v>150</v>
      </c>
      <c r="I38" s="22">
        <v>150</v>
      </c>
      <c r="J38" s="22">
        <v>150</v>
      </c>
      <c r="K38" s="22">
        <v>150</v>
      </c>
      <c r="L38" s="22">
        <v>150</v>
      </c>
      <c r="M38" s="22">
        <v>150</v>
      </c>
      <c r="N38" s="22">
        <v>150</v>
      </c>
      <c r="O38" s="22">
        <v>150</v>
      </c>
      <c r="P38" s="22">
        <v>150</v>
      </c>
      <c r="Q38" s="22">
        <v>150</v>
      </c>
      <c r="R38" s="22">
        <v>150</v>
      </c>
      <c r="S38" s="22">
        <v>2850</v>
      </c>
      <c r="T38" s="5">
        <f t="shared" si="14"/>
        <v>0</v>
      </c>
    </row>
    <row r="39" spans="2:20" x14ac:dyDescent="0.2">
      <c r="B39" s="4" t="s">
        <v>1</v>
      </c>
      <c r="C39" s="7">
        <v>2500</v>
      </c>
      <c r="D39" s="8">
        <v>12</v>
      </c>
      <c r="E39" s="21">
        <f t="shared" si="12"/>
        <v>208.33333333333334</v>
      </c>
      <c r="G39" s="9">
        <v>3</v>
      </c>
      <c r="H39" s="22">
        <v>100</v>
      </c>
      <c r="I39" s="22">
        <v>100</v>
      </c>
      <c r="J39" s="22">
        <v>100</v>
      </c>
      <c r="K39" s="22">
        <v>100</v>
      </c>
      <c r="L39" s="22">
        <v>100</v>
      </c>
      <c r="M39" s="22">
        <v>100</v>
      </c>
      <c r="N39" s="22">
        <v>100</v>
      </c>
      <c r="O39" s="22">
        <v>100</v>
      </c>
      <c r="P39" s="22">
        <v>100</v>
      </c>
      <c r="Q39" s="22">
        <v>100</v>
      </c>
      <c r="R39" s="22">
        <v>100</v>
      </c>
      <c r="S39" s="22">
        <v>1150</v>
      </c>
      <c r="T39" s="5"/>
    </row>
    <row r="40" spans="2:20" x14ac:dyDescent="0.2">
      <c r="B40" s="4" t="s">
        <v>0</v>
      </c>
      <c r="C40" s="7">
        <v>750</v>
      </c>
      <c r="D40" s="8">
        <v>12</v>
      </c>
      <c r="E40" s="21">
        <f t="shared" si="12"/>
        <v>62.5</v>
      </c>
      <c r="G40" s="9">
        <v>3</v>
      </c>
      <c r="H40" s="22">
        <v>100</v>
      </c>
      <c r="I40" s="22">
        <v>100</v>
      </c>
      <c r="J40" s="22">
        <v>100</v>
      </c>
      <c r="K40" s="22">
        <v>100</v>
      </c>
      <c r="L40" s="22">
        <v>100</v>
      </c>
      <c r="M40" s="22">
        <v>100</v>
      </c>
      <c r="N40" s="22">
        <v>100</v>
      </c>
      <c r="O40" s="22">
        <v>50</v>
      </c>
      <c r="P40" s="35"/>
      <c r="Q40" s="35"/>
      <c r="R40" s="35"/>
      <c r="S40" s="35"/>
      <c r="T40" s="5">
        <f t="shared" si="14"/>
        <v>0</v>
      </c>
    </row>
    <row r="41" spans="2:20" ht="16" thickBot="1" x14ac:dyDescent="0.25">
      <c r="C41" s="6">
        <f>SUM(C33:C40)</f>
        <v>54250</v>
      </c>
      <c r="D41" s="6"/>
      <c r="E41" s="20">
        <f>SUM(E33:E40)</f>
        <v>5079.1666666666661</v>
      </c>
      <c r="G41" s="6"/>
      <c r="H41" s="33">
        <f>$F$19-H33-H34-H35-H36-H37-H38-H39-H40</f>
        <v>-1.1368683772161603E-13</v>
      </c>
      <c r="I41" s="33">
        <f>$F$19-I33-I34-I35-I36-I37-I38-I39-I40</f>
        <v>-1.1368683772161603E-13</v>
      </c>
      <c r="J41" s="33">
        <f>$F$19-J33-J34-J35-J36-J37-J38-J39-J40</f>
        <v>-1.1368683772161603E-13</v>
      </c>
      <c r="K41" s="33">
        <f>$F$19-K33-K34-K35-K36-K37-K38-K39-K40</f>
        <v>-1.1368683772161603E-13</v>
      </c>
      <c r="L41" s="33">
        <f t="shared" ref="L41" si="15">$F$19-L33-L34-L35-L36-L37-L38-L39-L40</f>
        <v>-1.1368683772161603E-13</v>
      </c>
      <c r="M41" s="33">
        <f t="shared" ref="M41" si="16">$F$19-M33-M34-M35-M36-M37-M38-M39-M40</f>
        <v>-1.1368683772161603E-13</v>
      </c>
      <c r="N41" s="33">
        <f t="shared" ref="N41" si="17">$F$19-N33-N34-N35-N36-N37-N38-N39-N40</f>
        <v>0</v>
      </c>
      <c r="O41" s="33">
        <f t="shared" ref="O41" si="18">$F$19-O33-O34-O35-O36-O37-O38-O39-O40</f>
        <v>0</v>
      </c>
      <c r="P41" s="33">
        <f t="shared" ref="P41" si="19">$F$19-P33-P34-P35-P36-P37-P38-P39-P40</f>
        <v>0</v>
      </c>
      <c r="Q41" s="33">
        <f t="shared" ref="Q41" si="20">$F$19-Q33-Q34-Q35-Q36-Q37-Q38-Q39-Q40</f>
        <v>0</v>
      </c>
      <c r="R41" s="33">
        <f t="shared" ref="R41" si="21">$F$19-R33-R34-R35-R36-R37-R38-R39-R40</f>
        <v>0</v>
      </c>
      <c r="S41" s="33">
        <f t="shared" ref="S41" si="22">$F$19-S33-S34-S35-S36-S37-S38-S39-S40</f>
        <v>0</v>
      </c>
      <c r="T41" s="34"/>
    </row>
  </sheetData>
  <sortState xmlns:xlrd2="http://schemas.microsoft.com/office/spreadsheetml/2017/richdata2" ref="B20:E27">
    <sortCondition descending="1" ref="C20:C27"/>
  </sortState>
  <mergeCells count="3">
    <mergeCell ref="B4:C4"/>
    <mergeCell ref="B19:C19"/>
    <mergeCell ref="B32:C32"/>
  </mergeCells>
  <pageMargins left="0.7" right="0.7" top="0.75" bottom="0.75" header="0.3" footer="0.3"/>
  <pageSetup orientation="portrait" horizontalDpi="4294967295" verticalDpi="4294967295" r:id="rId1"/>
  <ignoredErrors>
    <ignoredError sqref="H14 M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05ED-5D87-A048-96F2-E4229462D642}">
  <dimension ref="A1:T11"/>
  <sheetViews>
    <sheetView workbookViewId="0">
      <selection activeCell="F4" sqref="F4"/>
    </sheetView>
  </sheetViews>
  <sheetFormatPr baseColWidth="10" defaultRowHeight="15" x14ac:dyDescent="0.2"/>
  <cols>
    <col min="1" max="1" width="19.1640625" customWidth="1"/>
  </cols>
  <sheetData>
    <row r="1" spans="1:20" ht="48" x14ac:dyDescent="0.2">
      <c r="A1" s="45" t="s">
        <v>20</v>
      </c>
      <c r="B1" s="45"/>
      <c r="C1" s="42" t="s">
        <v>23</v>
      </c>
      <c r="D1" s="42" t="s">
        <v>25</v>
      </c>
      <c r="E1" s="42" t="s">
        <v>24</v>
      </c>
      <c r="F1" s="42" t="s">
        <v>22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29</v>
      </c>
      <c r="T1" s="11" t="s">
        <v>21</v>
      </c>
    </row>
    <row r="2" spans="1:20" x14ac:dyDescent="0.2">
      <c r="A2" s="4" t="s">
        <v>4</v>
      </c>
      <c r="B2" s="7">
        <v>15000</v>
      </c>
      <c r="C2" s="8">
        <v>12</v>
      </c>
      <c r="D2" s="9">
        <v>1</v>
      </c>
      <c r="E2" s="21">
        <f t="shared" ref="E2:E9" si="0">B2/C2</f>
        <v>1250</v>
      </c>
      <c r="F2" s="29">
        <v>2</v>
      </c>
      <c r="G2" s="30">
        <v>1250</v>
      </c>
      <c r="H2" s="30">
        <f>1250+4.17</f>
        <v>1254.17</v>
      </c>
      <c r="I2" s="30">
        <f>1250+354.17+170.84</f>
        <v>1775.01</v>
      </c>
      <c r="J2" s="30">
        <v>1250</v>
      </c>
      <c r="K2" s="30">
        <f>1250+4.17</f>
        <v>1254.17</v>
      </c>
      <c r="L2" s="30">
        <f>1250+354.17+170.84</f>
        <v>1775.01</v>
      </c>
      <c r="M2" s="31">
        <f>1250</f>
        <v>1250</v>
      </c>
      <c r="N2" s="31">
        <f>1250+837.5</f>
        <v>2087.5</v>
      </c>
      <c r="O2" s="31">
        <f>1250+354.17</f>
        <v>1604.17</v>
      </c>
      <c r="P2" s="22">
        <f>1250+250</f>
        <v>1500</v>
      </c>
      <c r="Q2" s="32"/>
      <c r="R2" s="32"/>
      <c r="S2" s="32"/>
      <c r="T2" s="10">
        <f t="shared" ref="T2:T10" si="1">B2-G2-H2-I2-J2-K2-L2-M2-N2-O2-P2-Q2-R2-S2</f>
        <v>-3.0000000000654836E-2</v>
      </c>
    </row>
    <row r="3" spans="1:20" x14ac:dyDescent="0.2">
      <c r="A3" s="4" t="s">
        <v>3</v>
      </c>
      <c r="B3" s="7">
        <v>10000</v>
      </c>
      <c r="C3" s="8">
        <v>12</v>
      </c>
      <c r="D3" s="9">
        <v>1</v>
      </c>
      <c r="E3" s="21">
        <f t="shared" si="0"/>
        <v>833.33333333333337</v>
      </c>
      <c r="F3" s="29">
        <v>2</v>
      </c>
      <c r="G3" s="30">
        <v>833.33</v>
      </c>
      <c r="H3" s="30">
        <v>833.33</v>
      </c>
      <c r="I3" s="30">
        <v>833.33</v>
      </c>
      <c r="J3" s="30">
        <v>833.33</v>
      </c>
      <c r="K3" s="30">
        <v>833.33</v>
      </c>
      <c r="L3" s="30">
        <v>833.33</v>
      </c>
      <c r="M3" s="31">
        <f>833.33</f>
        <v>833.33</v>
      </c>
      <c r="N3" s="31">
        <f>833.33</f>
        <v>833.33</v>
      </c>
      <c r="O3" s="31">
        <f>833.33</f>
        <v>833.33</v>
      </c>
      <c r="P3" s="22">
        <f>833.33+754.17</f>
        <v>1587.5</v>
      </c>
      <c r="Q3" s="22">
        <f>913</f>
        <v>913</v>
      </c>
      <c r="R3" s="32"/>
      <c r="S3" s="32"/>
      <c r="T3" s="10">
        <f t="shared" si="1"/>
        <v>-0.46999999999934516</v>
      </c>
    </row>
    <row r="4" spans="1:20" x14ac:dyDescent="0.2">
      <c r="A4" s="4" t="s">
        <v>6</v>
      </c>
      <c r="B4" s="7">
        <v>5000</v>
      </c>
      <c r="C4" s="8">
        <v>6</v>
      </c>
      <c r="D4" s="9">
        <v>1</v>
      </c>
      <c r="E4" s="21">
        <f t="shared" si="0"/>
        <v>833.33333333333337</v>
      </c>
      <c r="F4" s="29">
        <v>1</v>
      </c>
      <c r="G4" s="30">
        <f t="shared" ref="G4:L4" si="2">$C$7/$D$7</f>
        <v>6</v>
      </c>
      <c r="H4" s="30">
        <f t="shared" si="2"/>
        <v>6</v>
      </c>
      <c r="I4" s="30">
        <f t="shared" si="2"/>
        <v>6</v>
      </c>
      <c r="J4" s="30">
        <f t="shared" si="2"/>
        <v>6</v>
      </c>
      <c r="K4" s="30">
        <f t="shared" si="2"/>
        <v>6</v>
      </c>
      <c r="L4" s="30">
        <f t="shared" si="2"/>
        <v>6</v>
      </c>
      <c r="M4" s="17"/>
      <c r="N4" s="17"/>
      <c r="O4" s="17"/>
      <c r="P4" s="17"/>
      <c r="Q4" s="17"/>
      <c r="R4" s="17"/>
      <c r="S4" s="17"/>
      <c r="T4" s="10">
        <f t="shared" si="1"/>
        <v>4964</v>
      </c>
    </row>
    <row r="5" spans="1:20" x14ac:dyDescent="0.2">
      <c r="A5" s="4" t="s">
        <v>5</v>
      </c>
      <c r="B5" s="7">
        <v>8000</v>
      </c>
      <c r="C5" s="8">
        <v>12</v>
      </c>
      <c r="D5" s="9">
        <v>2</v>
      </c>
      <c r="E5" s="21">
        <f t="shared" si="0"/>
        <v>666.66666666666663</v>
      </c>
      <c r="F5" s="29">
        <v>3</v>
      </c>
      <c r="G5" s="30">
        <v>666.67</v>
      </c>
      <c r="H5" s="37"/>
      <c r="I5" s="37"/>
      <c r="J5" s="30">
        <v>666.67</v>
      </c>
      <c r="K5" s="37"/>
      <c r="L5" s="37"/>
      <c r="M5" s="31">
        <v>666.67</v>
      </c>
      <c r="N5" s="36"/>
      <c r="O5" s="36"/>
      <c r="P5" s="22">
        <v>562.5</v>
      </c>
      <c r="Q5" s="22">
        <f>3587</f>
        <v>3587</v>
      </c>
      <c r="R5" s="22">
        <f>1850</f>
        <v>1850</v>
      </c>
      <c r="S5" s="32"/>
      <c r="T5" s="10">
        <f t="shared" si="1"/>
        <v>0.48999999999978172</v>
      </c>
    </row>
    <row r="6" spans="1:20" x14ac:dyDescent="0.2">
      <c r="A6" s="4" t="s">
        <v>2</v>
      </c>
      <c r="B6" s="7">
        <v>4500</v>
      </c>
      <c r="C6" s="8">
        <v>12</v>
      </c>
      <c r="D6" s="9">
        <v>2</v>
      </c>
      <c r="E6" s="21">
        <f t="shared" si="0"/>
        <v>375</v>
      </c>
      <c r="F6" s="29">
        <v>3</v>
      </c>
      <c r="G6" s="37"/>
      <c r="H6" s="30">
        <v>375</v>
      </c>
      <c r="I6" s="37"/>
      <c r="J6" s="37"/>
      <c r="K6" s="30">
        <v>375</v>
      </c>
      <c r="L6" s="37"/>
      <c r="M6" s="36"/>
      <c r="N6" s="31">
        <v>375</v>
      </c>
      <c r="O6" s="36"/>
      <c r="P6" s="36"/>
      <c r="Q6" s="36"/>
      <c r="R6" s="22">
        <f>3375-725</f>
        <v>2650</v>
      </c>
      <c r="S6" s="22">
        <v>725</v>
      </c>
      <c r="T6" s="10">
        <f t="shared" si="1"/>
        <v>0</v>
      </c>
    </row>
    <row r="7" spans="1:20" x14ac:dyDescent="0.2">
      <c r="A7" s="4" t="s">
        <v>1</v>
      </c>
      <c r="B7" s="7">
        <v>2500</v>
      </c>
      <c r="C7" s="8">
        <v>12</v>
      </c>
      <c r="D7" s="9">
        <v>2</v>
      </c>
      <c r="E7" s="21">
        <f t="shared" si="0"/>
        <v>208.33333333333334</v>
      </c>
      <c r="F7" s="29">
        <v>3</v>
      </c>
      <c r="G7" s="37"/>
      <c r="H7" s="37"/>
      <c r="I7" s="30">
        <v>208.33</v>
      </c>
      <c r="J7" s="37"/>
      <c r="K7" s="37"/>
      <c r="L7" s="30">
        <v>208.33</v>
      </c>
      <c r="M7" s="36"/>
      <c r="N7" s="36"/>
      <c r="O7" s="31">
        <v>208.33</v>
      </c>
      <c r="P7" s="36"/>
      <c r="Q7" s="36"/>
      <c r="R7" s="36"/>
      <c r="S7" s="22">
        <v>1875</v>
      </c>
      <c r="T7" s="10">
        <f t="shared" si="1"/>
        <v>1.0000000000218279E-2</v>
      </c>
    </row>
    <row r="8" spans="1:20" x14ac:dyDescent="0.2">
      <c r="A8" s="4" t="s">
        <v>7</v>
      </c>
      <c r="B8" s="7">
        <v>8500</v>
      </c>
      <c r="C8" s="8">
        <v>10</v>
      </c>
      <c r="D8" s="9">
        <v>3</v>
      </c>
      <c r="E8" s="21">
        <f t="shared" si="0"/>
        <v>850</v>
      </c>
      <c r="F8" s="29">
        <v>1</v>
      </c>
      <c r="G8" s="30" t="e">
        <f t="shared" ref="G8:P8" si="3">$C$11/$D$11</f>
        <v>#DIV/0!</v>
      </c>
      <c r="H8" s="30" t="e">
        <f t="shared" si="3"/>
        <v>#DIV/0!</v>
      </c>
      <c r="I8" s="30" t="e">
        <f t="shared" si="3"/>
        <v>#DIV/0!</v>
      </c>
      <c r="J8" s="30" t="e">
        <f t="shared" si="3"/>
        <v>#DIV/0!</v>
      </c>
      <c r="K8" s="30" t="e">
        <f t="shared" si="3"/>
        <v>#DIV/0!</v>
      </c>
      <c r="L8" s="30" t="e">
        <f t="shared" si="3"/>
        <v>#DIV/0!</v>
      </c>
      <c r="M8" s="31" t="e">
        <f t="shared" si="3"/>
        <v>#DIV/0!</v>
      </c>
      <c r="N8" s="31" t="e">
        <f t="shared" si="3"/>
        <v>#DIV/0!</v>
      </c>
      <c r="O8" s="31" t="e">
        <f t="shared" si="3"/>
        <v>#DIV/0!</v>
      </c>
      <c r="P8" s="22" t="e">
        <f t="shared" si="3"/>
        <v>#DIV/0!</v>
      </c>
      <c r="Q8" s="17"/>
      <c r="R8" s="17"/>
      <c r="S8" s="17"/>
      <c r="T8" s="10" t="e">
        <f t="shared" si="1"/>
        <v>#DIV/0!</v>
      </c>
    </row>
    <row r="9" spans="1:20" x14ac:dyDescent="0.2">
      <c r="A9" s="40" t="s">
        <v>0</v>
      </c>
      <c r="B9" s="7">
        <v>750</v>
      </c>
      <c r="C9" s="8">
        <v>12</v>
      </c>
      <c r="D9" s="9">
        <v>3</v>
      </c>
      <c r="E9" s="21">
        <f t="shared" si="0"/>
        <v>62.5</v>
      </c>
      <c r="F9" s="29">
        <v>4</v>
      </c>
      <c r="G9" s="30">
        <v>62.5</v>
      </c>
      <c r="H9" s="38">
        <v>0</v>
      </c>
      <c r="I9" s="38">
        <v>0</v>
      </c>
      <c r="J9" s="30">
        <v>62.5</v>
      </c>
      <c r="K9" s="38">
        <v>0</v>
      </c>
      <c r="L9" s="38">
        <v>0</v>
      </c>
      <c r="M9" s="31">
        <v>62.5</v>
      </c>
      <c r="N9" s="36"/>
      <c r="O9" s="36"/>
      <c r="P9" s="36"/>
      <c r="Q9" s="36"/>
      <c r="R9" s="36"/>
      <c r="S9" s="22">
        <v>562.5</v>
      </c>
      <c r="T9" s="10">
        <f t="shared" si="1"/>
        <v>0</v>
      </c>
    </row>
    <row r="10" spans="1:20" x14ac:dyDescent="0.2">
      <c r="A10" s="41" t="s">
        <v>26</v>
      </c>
      <c r="B10" s="23"/>
      <c r="C10" s="24"/>
      <c r="D10" s="25"/>
      <c r="E10" s="26"/>
      <c r="F10" s="26"/>
      <c r="G10" s="27">
        <v>4.17</v>
      </c>
      <c r="H10" s="27">
        <v>354.17</v>
      </c>
      <c r="I10" s="27">
        <v>0</v>
      </c>
      <c r="J10" s="27">
        <v>4.17</v>
      </c>
      <c r="K10" s="27">
        <v>354.17</v>
      </c>
      <c r="L10" s="27"/>
      <c r="M10" s="27">
        <v>837.5</v>
      </c>
      <c r="N10" s="27">
        <v>354.17</v>
      </c>
      <c r="O10" s="27">
        <v>1004.17</v>
      </c>
      <c r="P10" s="27"/>
      <c r="Q10" s="27"/>
      <c r="R10" s="27"/>
      <c r="S10" s="27"/>
      <c r="T10" s="10">
        <f t="shared" si="1"/>
        <v>-2912.52</v>
      </c>
    </row>
    <row r="11" spans="1:20" ht="16" thickBot="1" x14ac:dyDescent="0.25">
      <c r="B11" s="6">
        <f>SUM(B2:B9)</f>
        <v>54250</v>
      </c>
      <c r="C11" s="6"/>
      <c r="D11" s="6"/>
      <c r="E11" s="20">
        <f>SUM(E2:E10)</f>
        <v>5079.166666666667</v>
      </c>
      <c r="F11" s="20"/>
      <c r="G11" s="15" t="e">
        <f>SUM(G2:G10)</f>
        <v>#DIV/0!</v>
      </c>
      <c r="H11" s="18" t="e">
        <f>SUM(H2:H10)</f>
        <v>#DIV/0!</v>
      </c>
      <c r="I11" s="18" t="e">
        <f>SUM(I2:I10)</f>
        <v>#DIV/0!</v>
      </c>
      <c r="J11" s="18" t="e">
        <f>SUM(J2:J10)</f>
        <v>#DIV/0!</v>
      </c>
      <c r="K11" s="18" t="e">
        <f>SUM(K2:K10)</f>
        <v>#DIV/0!</v>
      </c>
      <c r="L11" s="18" t="e">
        <f t="shared" ref="L11" si="4">SUM(L2:L9)</f>
        <v>#DIV/0!</v>
      </c>
      <c r="M11" s="18" t="e">
        <f>SUM(M2:M10)</f>
        <v>#DIV/0!</v>
      </c>
      <c r="N11" s="18" t="e">
        <f>SUM(N2:N10)</f>
        <v>#DIV/0!</v>
      </c>
      <c r="O11" s="18" t="e">
        <f>SUM(O2:O10)</f>
        <v>#DIV/0!</v>
      </c>
      <c r="P11" s="18" t="e">
        <f>SUM(P2:P10)</f>
        <v>#DIV/0!</v>
      </c>
      <c r="Q11" s="18">
        <f t="shared" ref="Q11:S11" si="5">SUM(Q2:Q9)</f>
        <v>4500</v>
      </c>
      <c r="R11" s="18">
        <f t="shared" si="5"/>
        <v>4500</v>
      </c>
      <c r="S11" s="18">
        <f t="shared" si="5"/>
        <v>3162.5</v>
      </c>
      <c r="T11" s="10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Riandi</dc:creator>
  <cp:lastModifiedBy>Kristia van Heerden</cp:lastModifiedBy>
  <dcterms:created xsi:type="dcterms:W3CDTF">2019-06-21T17:47:04Z</dcterms:created>
  <dcterms:modified xsi:type="dcterms:W3CDTF">2019-06-25T14:44:38Z</dcterms:modified>
</cp:coreProperties>
</file>